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d.docs.live.net/a269961c6b5fe76c/Documents/Dropbox/PC Docs/dropbox/Year End Accounts ^0 Audit/Accounts 2023 2024/Internal Audit Paperwork/"/>
    </mc:Choice>
  </mc:AlternateContent>
  <xr:revisionPtr revIDLastSave="61" documentId="8_{912D7914-4037-4727-ADA4-FF3FECEA3A10}" xr6:coauthVersionLast="47" xr6:coauthVersionMax="47" xr10:uidLastSave="{419CF76C-FF40-4D3B-B01C-F45E602E3408}"/>
  <bookViews>
    <workbookView xWindow="-108" yWindow="-108" windowWidth="23256" windowHeight="12456" xr2:uid="{00000000-000D-0000-FFFF-FFFF00000000}"/>
  </bookViews>
  <sheets>
    <sheet name="Variances" sheetId="1" r:id="rId1"/>
  </sheets>
  <definedNames>
    <definedName name="_xlnm.Print_Area" localSheetId="0">Variances!$A$1:$O$32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 l="1"/>
  <c r="L28" i="1" s="1"/>
  <c r="H26" i="1"/>
  <c r="H24" i="1"/>
  <c r="K24" i="1" s="1"/>
  <c r="H20" i="1"/>
  <c r="K20" i="1" s="1"/>
  <c r="H18" i="1"/>
  <c r="H16" i="1"/>
  <c r="L16" i="1" s="1"/>
  <c r="H14" i="1"/>
  <c r="L14" i="1" s="1"/>
  <c r="N14" i="1" s="1"/>
  <c r="H12" i="1"/>
  <c r="L12" i="1" s="1"/>
  <c r="N12" i="1" s="1"/>
  <c r="M26" i="1"/>
  <c r="M24" i="1"/>
  <c r="G28" i="1"/>
  <c r="M28" i="1" s="1"/>
  <c r="G26" i="1"/>
  <c r="G24" i="1"/>
  <c r="G20" i="1"/>
  <c r="M20" i="1"/>
  <c r="G18" i="1"/>
  <c r="M18" i="1" s="1"/>
  <c r="G16" i="1"/>
  <c r="M16" i="1"/>
  <c r="G14" i="1"/>
  <c r="M14" i="1" s="1"/>
  <c r="G12" i="1"/>
  <c r="M12" i="1"/>
  <c r="J12" i="1"/>
  <c r="I12" i="1"/>
  <c r="J28" i="1"/>
  <c r="I28" i="1"/>
  <c r="J26" i="1"/>
  <c r="I26" i="1"/>
  <c r="J24" i="1"/>
  <c r="I24" i="1"/>
  <c r="J20" i="1"/>
  <c r="I20" i="1"/>
  <c r="J18" i="1"/>
  <c r="I18" i="1"/>
  <c r="J16" i="1"/>
  <c r="I16" i="1"/>
  <c r="J14" i="1"/>
  <c r="I14" i="1"/>
  <c r="K28" i="1"/>
  <c r="L26" i="1"/>
  <c r="N26" i="1" s="1"/>
  <c r="F22" i="1"/>
  <c r="N10" i="1" s="1"/>
  <c r="D22" i="1"/>
  <c r="K18" i="1"/>
  <c r="K26" i="1"/>
  <c r="L18" i="1"/>
  <c r="N18" i="1" s="1"/>
  <c r="N28" i="1" l="1"/>
  <c r="L24" i="1"/>
  <c r="N24" i="1" s="1"/>
  <c r="H22" i="1"/>
  <c r="L22" i="1" s="1"/>
  <c r="K16" i="1"/>
  <c r="N16" i="1"/>
  <c r="K14" i="1"/>
  <c r="K12" i="1"/>
  <c r="J22" i="1"/>
  <c r="G22" i="1"/>
  <c r="M22" i="1" s="1"/>
  <c r="I22" i="1"/>
  <c r="L20" i="1"/>
  <c r="N20" i="1" s="1"/>
  <c r="K22" i="1" l="1"/>
  <c r="N22" i="1"/>
</calcChain>
</file>

<file path=xl/sharedStrings.xml><?xml version="1.0" encoding="utf-8"?>
<sst xmlns="http://schemas.openxmlformats.org/spreadsheetml/2006/main" count="28" uniqueCount="25">
  <si>
    <t>Variance</t>
  </si>
  <si>
    <t>£</t>
  </si>
  <si>
    <t>1 Balances Brought Forward</t>
  </si>
  <si>
    <t>3 Total Other Receipts</t>
  </si>
  <si>
    <t>4 Staff Costs</t>
  </si>
  <si>
    <t>7 Balances Carried Forward</t>
  </si>
  <si>
    <t>10 Total Borrowings</t>
  </si>
  <si>
    <t>5 Loan Interest/Capital Repayment</t>
  </si>
  <si>
    <t>9 Total Fixed Assets plus Other Long Term Investments and Assets</t>
  </si>
  <si>
    <t>8 Total Cash and Short Term Investments</t>
  </si>
  <si>
    <t>%</t>
  </si>
  <si>
    <t>Explanation Required?</t>
  </si>
  <si>
    <t xml:space="preserve">Name of smaller authority: </t>
  </si>
  <si>
    <t>2 Precept or Rates and Levies</t>
  </si>
  <si>
    <t>6 All Other Payments</t>
  </si>
  <si>
    <r>
      <t xml:space="preserve">Insert figures from Section 2 of the AGAR in all </t>
    </r>
    <r>
      <rPr>
        <b/>
        <u/>
        <sz val="10"/>
        <color indexed="62"/>
        <rFont val="Arial"/>
        <family val="2"/>
      </rPr>
      <t>Blue</t>
    </r>
    <r>
      <rPr>
        <b/>
        <sz val="10"/>
        <color indexed="10"/>
        <rFont val="Arial"/>
        <family val="2"/>
      </rPr>
      <t xml:space="preserve"> highlighted boxes </t>
    </r>
  </si>
  <si>
    <r>
      <t xml:space="preserve">Explanation </t>
    </r>
    <r>
      <rPr>
        <b/>
        <u/>
        <sz val="11"/>
        <color indexed="8"/>
        <rFont val="Arial"/>
        <family val="2"/>
      </rPr>
      <t>(must include narrative and supporting figures)</t>
    </r>
  </si>
  <si>
    <t>DO NOT OVERWRITE THE BOXES HIGHLIGHTED IN RED/GREEN</t>
  </si>
  <si>
    <t>Please ensure variance explanations are quantified to reduce the variance excluding stated items below the 15% / £500 / £100,000 threshold</t>
  </si>
  <si>
    <t>Is &gt; 15%</t>
  </si>
  <si>
    <t>Is &gt; £100,000</t>
  </si>
  <si>
    <r>
      <t xml:space="preserve">Now, please provide full explanations, including numerical values, for the following that will be flagged in the green boxes where relevant:
</t>
    </r>
    <r>
      <rPr>
        <sz val="10"/>
        <color indexed="8"/>
        <rFont val="Arial"/>
        <family val="2"/>
      </rPr>
      <t>• variances of more than 15% between totals for individual boxes (except variances of less than £500);
• variances of more than £100,000 must be explained even where this constitutes less than 15%;</t>
    </r>
  </si>
  <si>
    <t xml:space="preserve">Explanation of variances 2023/24 – pro forma </t>
  </si>
  <si>
    <t>We had additional income compared to the previous year of a total of £11,329. which came from the following sources; £5,825 Grant, £4,175 Grant, £402 Insurance Claim, £463 more in credit interest due to an increase in rates, and £464 more in our VAT claim compared to the previous year.  This year, we didn't receive a 'Councillor Priority Fund' Grant of £2,000 as we did the year before and we also did not get re-imbursed for grass cutting at the Village Hall this year of £100 as they paid directly.  So this reduces the £11,329 variance by £2,100 making a total variance of £9,229  when compared to the year before.</t>
  </si>
  <si>
    <t>We spent £6,537 more in Neighbourhood Plan costs this year as this project is well underway now and had only just started the year before.  Other costs that have increased due to cost of living increases are £776 more in dog waste empyting costs, £877 more in grounds maintenance costs, £50 more insurance fee and £90 more in donations was made.  However we spent £570 less in Parks, Trees and Open Spaces.  With these figures taken into account the variance figure is then £74 which equates to less than 1% variance and comes from the general administration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</si>
</sst>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name val="Arial"/>
      <family val="2"/>
    </font>
    <font>
      <b/>
      <sz val="12"/>
      <name val="Arial"/>
      <family val="2"/>
    </font>
    <font>
      <b/>
      <sz val="10"/>
      <name val="Arial"/>
      <family val="2"/>
    </font>
    <font>
      <b/>
      <sz val="10"/>
      <color indexed="10"/>
      <name val="Arial"/>
      <family val="2"/>
    </font>
    <font>
      <b/>
      <u/>
      <sz val="10"/>
      <color indexed="62"/>
      <name val="Arial"/>
      <family val="2"/>
    </font>
    <font>
      <b/>
      <sz val="11"/>
      <color indexed="8"/>
      <name val="Arial"/>
      <family val="2"/>
    </font>
    <font>
      <sz val="10"/>
      <color indexed="8"/>
      <name val="Arial"/>
      <family val="2"/>
    </font>
    <font>
      <b/>
      <u/>
      <sz val="11"/>
      <color indexed="8"/>
      <name val="Arial"/>
      <family val="2"/>
    </font>
    <font>
      <sz val="11"/>
      <color theme="1"/>
      <name val="Arial"/>
      <family val="2"/>
    </font>
    <font>
      <b/>
      <sz val="11"/>
      <color rgb="FFFF0000"/>
      <name val="Arial"/>
      <family val="2"/>
    </font>
    <font>
      <b/>
      <sz val="11"/>
      <color theme="1"/>
      <name val="Arial"/>
      <family val="2"/>
    </font>
    <font>
      <sz val="10"/>
      <color theme="1"/>
      <name val="Symbol"/>
      <family val="1"/>
      <charset val="2"/>
    </font>
    <font>
      <b/>
      <sz val="14"/>
      <color rgb="FFFF0000"/>
      <name val="Arial"/>
      <family val="2"/>
    </font>
    <font>
      <b/>
      <sz val="10"/>
      <color theme="1"/>
      <name val="Arial"/>
      <family val="2"/>
    </font>
  </fonts>
  <fills count="5">
    <fill>
      <patternFill patternType="none"/>
    </fill>
    <fill>
      <patternFill patternType="gray125"/>
    </fill>
    <fill>
      <patternFill patternType="solid">
        <fgColor rgb="FF66CCFF"/>
        <bgColor indexed="64"/>
      </patternFill>
    </fill>
    <fill>
      <patternFill patternType="solid">
        <fgColor rgb="FF92D050"/>
        <bgColor indexed="64"/>
      </patternFill>
    </fill>
    <fill>
      <patternFill patternType="solid">
        <fgColor rgb="FFFFFF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s>
  <cellStyleXfs count="1">
    <xf numFmtId="0" fontId="0" fillId="0" borderId="0"/>
  </cellStyleXfs>
  <cellXfs count="35">
    <xf numFmtId="0" fontId="0" fillId="0" borderId="0" xfId="0"/>
    <xf numFmtId="0" fontId="4" fillId="0" borderId="0" xfId="0" applyFont="1"/>
    <xf numFmtId="0" fontId="9" fillId="0" borderId="0" xfId="0" applyFont="1"/>
    <xf numFmtId="0" fontId="9" fillId="0" borderId="0" xfId="0" applyFont="1" applyAlignment="1">
      <alignment horizontal="center"/>
    </xf>
    <xf numFmtId="3" fontId="9" fillId="0" borderId="0" xfId="0" applyNumberFormat="1" applyFont="1"/>
    <xf numFmtId="10" fontId="9" fillId="0" borderId="0" xfId="0" applyNumberFormat="1" applyFont="1"/>
    <xf numFmtId="0" fontId="9" fillId="0" borderId="0" xfId="0" applyFont="1" applyAlignment="1">
      <alignment vertical="center"/>
    </xf>
    <xf numFmtId="3" fontId="3" fillId="2" borderId="1" xfId="0" applyNumberFormat="1" applyFont="1" applyFill="1" applyBorder="1" applyAlignment="1" applyProtection="1">
      <alignment horizontal="center"/>
      <protection locked="0"/>
    </xf>
    <xf numFmtId="0" fontId="2" fillId="0" borderId="0" xfId="0" applyFont="1" applyAlignment="1">
      <alignment vertical="top"/>
    </xf>
    <xf numFmtId="0" fontId="9" fillId="3" borderId="2" xfId="0" applyFont="1" applyFill="1" applyBorder="1" applyAlignment="1">
      <alignment wrapText="1"/>
    </xf>
    <xf numFmtId="0" fontId="10" fillId="0" borderId="0" xfId="0" applyFont="1"/>
    <xf numFmtId="0" fontId="9" fillId="0" borderId="0" xfId="0" applyFont="1" applyAlignment="1">
      <alignment wrapText="1"/>
    </xf>
    <xf numFmtId="0" fontId="9" fillId="0" borderId="2" xfId="0" applyFont="1" applyBorder="1" applyAlignment="1">
      <alignment wrapText="1"/>
    </xf>
    <xf numFmtId="3" fontId="3" fillId="0" borderId="0" xfId="0" applyNumberFormat="1" applyFont="1" applyAlignment="1" applyProtection="1">
      <alignment horizontal="center"/>
      <protection locked="0"/>
    </xf>
    <xf numFmtId="0" fontId="9" fillId="0" borderId="0" xfId="0" applyFont="1" applyAlignment="1">
      <alignment horizontal="left" vertical="center"/>
    </xf>
    <xf numFmtId="0" fontId="9" fillId="0" borderId="0" xfId="0" applyFont="1" applyAlignment="1">
      <alignment horizontal="left" vertical="top" wrapText="1"/>
    </xf>
    <xf numFmtId="0" fontId="11" fillId="0" borderId="0" xfId="0" applyFont="1"/>
    <xf numFmtId="0" fontId="12" fillId="0" borderId="0" xfId="0" applyFont="1" applyAlignment="1">
      <alignment horizontal="left" vertical="center" indent="2"/>
    </xf>
    <xf numFmtId="0" fontId="11" fillId="0" borderId="0" xfId="0" applyFont="1" applyAlignment="1">
      <alignment horizontal="center"/>
    </xf>
    <xf numFmtId="0" fontId="11" fillId="0" borderId="2" xfId="0" applyFont="1" applyBorder="1" applyAlignment="1">
      <alignment wrapText="1"/>
    </xf>
    <xf numFmtId="0" fontId="6" fillId="3" borderId="2" xfId="0" applyFont="1" applyFill="1" applyBorder="1" applyAlignment="1">
      <alignment wrapText="1"/>
    </xf>
    <xf numFmtId="3" fontId="3" fillId="0" borderId="1" xfId="0" applyNumberFormat="1" applyFont="1" applyBorder="1" applyAlignment="1" applyProtection="1">
      <alignment horizontal="center"/>
      <protection locked="0"/>
    </xf>
    <xf numFmtId="0" fontId="13" fillId="0" borderId="0" xfId="0" applyFont="1"/>
    <xf numFmtId="0" fontId="14" fillId="0" borderId="0" xfId="0" applyFont="1"/>
    <xf numFmtId="0" fontId="9" fillId="4" borderId="0" xfId="0" applyFont="1" applyFill="1" applyAlignment="1">
      <alignment horizontal="center"/>
    </xf>
    <xf numFmtId="0" fontId="11" fillId="0" borderId="0" xfId="0" applyFont="1" applyAlignment="1">
      <alignment horizontal="center" wrapText="1"/>
    </xf>
    <xf numFmtId="0" fontId="11" fillId="0" borderId="4" xfId="0" applyFont="1" applyBorder="1" applyAlignment="1">
      <alignment horizontal="center" wrapText="1"/>
    </xf>
    <xf numFmtId="0" fontId="9" fillId="0" borderId="0" xfId="0" applyFont="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wrapText="1"/>
    </xf>
    <xf numFmtId="0" fontId="9" fillId="0" borderId="3" xfId="0" applyFont="1" applyBorder="1" applyAlignment="1">
      <alignment wrapText="1"/>
    </xf>
    <xf numFmtId="0" fontId="14" fillId="0" borderId="0" xfId="0" applyFont="1" applyAlignment="1">
      <alignment horizontal="left" vertical="center" wrapText="1"/>
    </xf>
    <xf numFmtId="0" fontId="14" fillId="0" borderId="0" xfId="0" applyFont="1" applyAlignment="1">
      <alignment horizontal="left" vertical="center"/>
    </xf>
    <xf numFmtId="0" fontId="1" fillId="0" borderId="0" xfId="0" applyFont="1" applyAlignment="1">
      <alignment horizontal="left" vertical="center"/>
    </xf>
  </cellXfs>
  <cellStyles count="1">
    <cellStyle name="Normal" xfId="0" builtinId="0"/>
  </cellStyles>
  <dxfs count="1">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4"/>
  <sheetViews>
    <sheetView tabSelected="1" topLeftCell="F16" workbookViewId="0">
      <selection activeCell="O24" sqref="O24"/>
    </sheetView>
  </sheetViews>
  <sheetFormatPr defaultColWidth="9.109375" defaultRowHeight="13.8" x14ac:dyDescent="0.25"/>
  <cols>
    <col min="1" max="1" width="20.109375" style="2" customWidth="1"/>
    <col min="2" max="2" width="11" style="2" customWidth="1"/>
    <col min="3" max="3" width="32.5546875" style="2" customWidth="1"/>
    <col min="4" max="4" width="9.109375" style="2"/>
    <col min="5" max="5" width="3.33203125" style="2" customWidth="1"/>
    <col min="6" max="6" width="9.109375" style="2"/>
    <col min="7" max="7" width="10.109375" style="2" customWidth="1"/>
    <col min="8" max="8" width="12.44140625" style="2" customWidth="1"/>
    <col min="9" max="11" width="9.109375" style="2" hidden="1" customWidth="1"/>
    <col min="12" max="12" width="13.33203125" style="2" customWidth="1"/>
    <col min="13" max="13" width="13.88671875" style="2" bestFit="1" customWidth="1"/>
    <col min="14" max="14" width="50.44140625" style="11" bestFit="1" customWidth="1"/>
    <col min="15" max="15" width="86" style="2" bestFit="1" customWidth="1"/>
    <col min="16" max="16384" width="9.109375" style="2"/>
  </cols>
  <sheetData>
    <row r="1" spans="1:15" ht="17.399999999999999" x14ac:dyDescent="0.25">
      <c r="A1" s="34" t="s">
        <v>22</v>
      </c>
      <c r="B1" s="28"/>
      <c r="C1" s="28"/>
      <c r="D1" s="28"/>
      <c r="E1" s="28"/>
      <c r="F1" s="28"/>
      <c r="G1" s="28"/>
      <c r="H1" s="28"/>
      <c r="I1" s="28"/>
      <c r="J1" s="28"/>
      <c r="K1" s="28"/>
      <c r="L1" s="8"/>
      <c r="M1" s="8"/>
    </row>
    <row r="2" spans="1:15" ht="15.6" x14ac:dyDescent="0.25">
      <c r="A2" s="23" t="s">
        <v>12</v>
      </c>
      <c r="B2" s="14"/>
      <c r="C2" s="13"/>
      <c r="D2" s="14"/>
      <c r="E2" s="14"/>
      <c r="F2" s="14"/>
      <c r="G2" s="14"/>
      <c r="H2" s="14"/>
      <c r="I2" s="14"/>
      <c r="J2" s="14"/>
      <c r="K2" s="14"/>
      <c r="L2" s="8"/>
      <c r="M2" s="8"/>
    </row>
    <row r="3" spans="1:15" x14ac:dyDescent="0.25">
      <c r="A3" s="1" t="s">
        <v>15</v>
      </c>
    </row>
    <row r="4" spans="1:15" ht="79.5" customHeight="1" x14ac:dyDescent="0.25">
      <c r="A4" s="32" t="s">
        <v>21</v>
      </c>
      <c r="B4" s="33"/>
      <c r="C4" s="33"/>
      <c r="D4" s="33"/>
      <c r="E4" s="33"/>
      <c r="F4" s="33"/>
      <c r="G4" s="33"/>
      <c r="H4" s="33"/>
    </row>
    <row r="5" spans="1:15" x14ac:dyDescent="0.25">
      <c r="A5" s="1" t="s">
        <v>18</v>
      </c>
    </row>
    <row r="6" spans="1:15" x14ac:dyDescent="0.25">
      <c r="A6" s="17"/>
      <c r="D6" s="3"/>
      <c r="F6" s="3"/>
      <c r="O6" s="16"/>
    </row>
    <row r="7" spans="1:15" ht="27.6" x14ac:dyDescent="0.25">
      <c r="D7" s="18">
        <v>2024</v>
      </c>
      <c r="E7" s="16"/>
      <c r="F7" s="18">
        <v>2023</v>
      </c>
      <c r="G7" s="18" t="s">
        <v>0</v>
      </c>
      <c r="H7" s="18" t="s">
        <v>0</v>
      </c>
      <c r="I7" s="18"/>
      <c r="J7" s="18"/>
      <c r="K7" s="18"/>
      <c r="L7" s="25" t="s">
        <v>11</v>
      </c>
      <c r="M7" s="26"/>
      <c r="N7" s="20" t="s">
        <v>17</v>
      </c>
      <c r="O7" s="19" t="s">
        <v>16</v>
      </c>
    </row>
    <row r="8" spans="1:15" x14ac:dyDescent="0.25">
      <c r="D8" s="18" t="s">
        <v>1</v>
      </c>
      <c r="E8" s="16"/>
      <c r="F8" s="18" t="s">
        <v>1</v>
      </c>
      <c r="G8" s="18" t="s">
        <v>1</v>
      </c>
      <c r="H8" s="18" t="s">
        <v>10</v>
      </c>
      <c r="I8" s="18"/>
      <c r="J8" s="18"/>
      <c r="K8" s="16"/>
      <c r="L8" s="18" t="s">
        <v>19</v>
      </c>
      <c r="M8" s="18" t="s">
        <v>20</v>
      </c>
      <c r="O8" s="11"/>
    </row>
    <row r="9" spans="1:15" ht="14.4" thickBot="1" x14ac:dyDescent="0.3">
      <c r="D9" s="3"/>
      <c r="E9" s="3"/>
      <c r="O9" s="11"/>
    </row>
    <row r="10" spans="1:15" ht="30" customHeight="1" thickBot="1" x14ac:dyDescent="0.3">
      <c r="A10" s="28" t="s">
        <v>2</v>
      </c>
      <c r="B10" s="28"/>
      <c r="C10" s="28"/>
      <c r="D10" s="7">
        <v>58682</v>
      </c>
      <c r="F10" s="7">
        <v>58642</v>
      </c>
      <c r="G10" s="4"/>
      <c r="N10" s="9" t="str">
        <f>IF(D10=F22,"Explanation of % variance from PY opening balance not required - Balance brought forward agrees","Explanation of % variance from PY opening balance not required - Balance brought forward does not agree")</f>
        <v>Explanation of % variance from PY opening balance not required - Balance brought forward agrees</v>
      </c>
      <c r="O10" s="12"/>
    </row>
    <row r="11" spans="1:15" ht="14.4" thickBot="1" x14ac:dyDescent="0.3">
      <c r="D11" s="4"/>
      <c r="F11" s="4"/>
      <c r="O11" s="11"/>
    </row>
    <row r="12" spans="1:15" ht="14.4" thickBot="1" x14ac:dyDescent="0.3">
      <c r="A12" s="29" t="s">
        <v>13</v>
      </c>
      <c r="B12" s="30"/>
      <c r="C12" s="31"/>
      <c r="D12" s="7">
        <v>24500</v>
      </c>
      <c r="F12" s="7">
        <v>24500</v>
      </c>
      <c r="G12" s="4">
        <f>D12-F12</f>
        <v>0</v>
      </c>
      <c r="H12" s="5">
        <f>IF((D12&gt;F12),(D12-F12)/F12,IF(D12&lt;F12,-(D12-F12)/F12,IF(D12=F12,0)))</f>
        <v>0</v>
      </c>
      <c r="I12" s="2">
        <f>IF(D12-F12&lt;500,0,IF(D12-F12&gt;500,1,IF(D12-F12=500,1)))</f>
        <v>0</v>
      </c>
      <c r="J12" s="2">
        <f>IF(F12-D12&lt;500,0,IF(F12-D12&gt;500,1,IF(F12-D12=500,1)))</f>
        <v>0</v>
      </c>
      <c r="K12" s="3">
        <f>IF(H12&lt;0.15,0,IF(H12&gt;0.15,1,IF(H12=0.15,1)))</f>
        <v>0</v>
      </c>
      <c r="L12" s="3" t="str">
        <f>IF(H12&lt;15%, "NO","YES")</f>
        <v>NO</v>
      </c>
      <c r="M12" s="3" t="str">
        <f>IF(ABS(G12)&lt;100000, "NO","YES")</f>
        <v>NO</v>
      </c>
      <c r="N12" s="9" t="str">
        <f>IF((L12="YES")*AND(I12+J12&lt;1),"Explanation not required, difference less than £500"," ")</f>
        <v xml:space="preserve"> </v>
      </c>
      <c r="O12" s="12"/>
    </row>
    <row r="13" spans="1:15" ht="14.4" thickBot="1" x14ac:dyDescent="0.3">
      <c r="D13" s="4"/>
      <c r="F13" s="4"/>
      <c r="G13" s="4"/>
      <c r="H13" s="5"/>
      <c r="K13" s="3"/>
      <c r="L13" s="3"/>
      <c r="M13" s="3"/>
      <c r="O13" s="11"/>
    </row>
    <row r="14" spans="1:15" ht="97.2" thickBot="1" x14ac:dyDescent="0.3">
      <c r="A14" s="27" t="s">
        <v>3</v>
      </c>
      <c r="B14" s="27"/>
      <c r="C14" s="27"/>
      <c r="D14" s="7">
        <v>19043</v>
      </c>
      <c r="F14" s="7">
        <v>9814</v>
      </c>
      <c r="G14" s="4">
        <f>D14-F14</f>
        <v>9229</v>
      </c>
      <c r="H14" s="5">
        <f>IF((D14&gt;F14),(D14-F14)/F14,IF(D14&lt;F14,-(D14-F14)/F14,IF(D14=F14,0)))</f>
        <v>0.94039127776645604</v>
      </c>
      <c r="I14" s="2">
        <f>IF(D14-F14&lt;500,0,IF(D14-F14&gt;500,1,IF(D14-F14=500,1)))</f>
        <v>1</v>
      </c>
      <c r="J14" s="2">
        <f>IF(F14-D14&lt;500,0,IF(F14-D14&gt;500,1,IF(F14-D14=500,1)))</f>
        <v>0</v>
      </c>
      <c r="K14" s="3">
        <f>IF(H14&lt;0.15,0,IF(H14&gt;0.15,1,IF(H14=0.15,1)))</f>
        <v>1</v>
      </c>
      <c r="L14" s="24" t="str">
        <f>IF(H14&lt;15%, "NO","YES")</f>
        <v>YES</v>
      </c>
      <c r="M14" s="3" t="str">
        <f>IF(ABS(G14)&lt;100000, "NO","YES")</f>
        <v>NO</v>
      </c>
      <c r="N14" s="9" t="str">
        <f>IF((L14="YES")*AND(I14+J14&lt;1),"Explanation not required, difference less than £500"," ")</f>
        <v xml:space="preserve"> </v>
      </c>
      <c r="O14" s="12" t="s">
        <v>23</v>
      </c>
    </row>
    <row r="15" spans="1:15" ht="14.4" thickBot="1" x14ac:dyDescent="0.3">
      <c r="D15" s="4"/>
      <c r="F15" s="4"/>
      <c r="G15" s="4"/>
      <c r="H15" s="5"/>
      <c r="K15" s="3"/>
      <c r="L15" s="3"/>
      <c r="M15" s="3"/>
      <c r="O15" s="11"/>
    </row>
    <row r="16" spans="1:15" ht="14.4" thickBot="1" x14ac:dyDescent="0.3">
      <c r="A16" s="27" t="s">
        <v>4</v>
      </c>
      <c r="B16" s="27"/>
      <c r="C16" s="27"/>
      <c r="D16" s="7">
        <v>8837</v>
      </c>
      <c r="F16" s="7">
        <v>8184</v>
      </c>
      <c r="G16" s="4">
        <f>D16-F16</f>
        <v>653</v>
      </c>
      <c r="H16" s="5">
        <f>IF((D16&gt;F16),(D16-F16)/F16,IF(D16&lt;F16,-(D16-F16)/F16,IF(D16=F16,0)))</f>
        <v>7.9789833822091885E-2</v>
      </c>
      <c r="I16" s="2">
        <f>IF(D16-F16&lt;500,0,IF(D16-F16&gt;500,1,IF(D16-F16=500,1)))</f>
        <v>1</v>
      </c>
      <c r="J16" s="2">
        <f>IF(F16-D16&lt;500,0,IF(F16-D16&gt;500,1,IF(F16-D16=500,1)))</f>
        <v>0</v>
      </c>
      <c r="K16" s="3">
        <f>IF(H16&lt;0.15,0,IF(H16&gt;0.15,1,IF(H16=0.15,1)))</f>
        <v>0</v>
      </c>
      <c r="L16" s="3" t="str">
        <f>IF(H16&lt;15%, "NO","YES")</f>
        <v>NO</v>
      </c>
      <c r="M16" s="3" t="str">
        <f>IF(ABS(G16)&lt;100000, "NO","YES")</f>
        <v>NO</v>
      </c>
      <c r="N16" s="9" t="str">
        <f>IF((L16="YES")*AND(I16+J16&lt;1),"Explanation not required, difference less than £500"," ")</f>
        <v xml:space="preserve"> </v>
      </c>
      <c r="O16" s="12"/>
    </row>
    <row r="17" spans="1:23" ht="14.4" thickBot="1" x14ac:dyDescent="0.3">
      <c r="D17" s="4"/>
      <c r="F17" s="4"/>
      <c r="G17" s="4"/>
      <c r="H17" s="5"/>
      <c r="K17" s="3"/>
      <c r="L17" s="3"/>
      <c r="M17" s="3"/>
      <c r="O17" s="11"/>
    </row>
    <row r="18" spans="1:23" ht="14.4" thickBot="1" x14ac:dyDescent="0.3">
      <c r="A18" s="27" t="s">
        <v>7</v>
      </c>
      <c r="B18" s="27"/>
      <c r="C18" s="27"/>
      <c r="D18" s="7">
        <v>0</v>
      </c>
      <c r="F18" s="7">
        <v>0</v>
      </c>
      <c r="G18" s="4">
        <f>D18-F18</f>
        <v>0</v>
      </c>
      <c r="H18" s="5">
        <f>IF((D18&gt;F18),(D18-F18)/F18,IF(D18&lt;F18,-(D18-F18)/F18,IF(D18=F18,0)))</f>
        <v>0</v>
      </c>
      <c r="I18" s="2">
        <f>IF(D18-F18&lt;500,0,IF(D18-F18&gt;500,1,IF(D18-F18=500,1)))</f>
        <v>0</v>
      </c>
      <c r="J18" s="2">
        <f>IF(F18-D18&lt;500,0,IF(F18-D18&gt;500,1,IF(F18-D18=500,1)))</f>
        <v>0</v>
      </c>
      <c r="K18" s="3">
        <f>IF(H18&lt;0.15,0,IF(H18&gt;0.15,1,IF(H18=0.15,1)))</f>
        <v>0</v>
      </c>
      <c r="L18" s="3" t="str">
        <f>IF(H18&lt;15%, "NO","YES")</f>
        <v>NO</v>
      </c>
      <c r="M18" s="3" t="str">
        <f>IF(ABS(G18)&lt;100000, "NO","YES")</f>
        <v>NO</v>
      </c>
      <c r="N18" s="9" t="str">
        <f>IF((L18="YES")*AND(I18+J18&lt;1),"Explanation not required, difference less than £500"," ")</f>
        <v xml:space="preserve"> </v>
      </c>
      <c r="O18" s="12"/>
    </row>
    <row r="19" spans="1:23" ht="14.4" thickBot="1" x14ac:dyDescent="0.3">
      <c r="D19" s="4"/>
      <c r="F19" s="4"/>
      <c r="G19" s="4"/>
      <c r="H19" s="5"/>
      <c r="K19" s="3"/>
      <c r="L19" s="3"/>
      <c r="M19" s="3"/>
      <c r="O19" s="11"/>
    </row>
    <row r="20" spans="1:23" ht="97.2" thickBot="1" x14ac:dyDescent="0.3">
      <c r="A20" s="27" t="s">
        <v>14</v>
      </c>
      <c r="B20" s="27"/>
      <c r="C20" s="27"/>
      <c r="D20" s="7">
        <v>33924</v>
      </c>
      <c r="F20" s="7">
        <v>26090</v>
      </c>
      <c r="G20" s="4">
        <f>D20-F20</f>
        <v>7834</v>
      </c>
      <c r="H20" s="5">
        <f>IF((D20&gt;F20),(D20-F20)/F20,IF(D20&lt;F20,-(D20-F20)/F20,IF(D20=F20,0)))</f>
        <v>0.30026830203142968</v>
      </c>
      <c r="I20" s="2">
        <f>IF(D20-F20&lt;500,0,IF(D20-F20&gt;500,1,IF(D20-F20=500,1)))</f>
        <v>1</v>
      </c>
      <c r="J20" s="2">
        <f>IF(F20-D20&lt;500,0,IF(F20-D20&gt;500,1,IF(F20-D20=500,1)))</f>
        <v>0</v>
      </c>
      <c r="K20" s="3">
        <f>IF(H20&lt;0.15,0,IF(H20&gt;0.15,1,IF(H20=0.15,1)))</f>
        <v>1</v>
      </c>
      <c r="L20" s="24" t="str">
        <f>IF(H20&lt;15%, "NO","YES")</f>
        <v>YES</v>
      </c>
      <c r="M20" s="3" t="str">
        <f>IF(ABS(G20)&lt;100000, "NO","YES")</f>
        <v>NO</v>
      </c>
      <c r="N20" s="9" t="str">
        <f>IF((L20="YES")*AND(I20+J20&lt;1),"Explanation not required, difference less than £500"," ")</f>
        <v xml:space="preserve"> </v>
      </c>
      <c r="O20" s="12" t="s">
        <v>24</v>
      </c>
    </row>
    <row r="21" spans="1:23" ht="14.4" thickBot="1" x14ac:dyDescent="0.3">
      <c r="D21" s="4"/>
      <c r="F21" s="4"/>
      <c r="G21" s="4"/>
      <c r="H21" s="5"/>
      <c r="K21" s="3"/>
      <c r="L21" s="3"/>
      <c r="M21" s="3"/>
      <c r="O21" s="11"/>
    </row>
    <row r="22" spans="1:23" ht="14.4" thickBot="1" x14ac:dyDescent="0.3">
      <c r="A22" s="6" t="s">
        <v>5</v>
      </c>
      <c r="D22" s="21">
        <f>D10+D12+D14-D16-D18-D20</f>
        <v>59464</v>
      </c>
      <c r="F22" s="21">
        <f>F10+F12+F14-F16-F18-F20</f>
        <v>58682</v>
      </c>
      <c r="G22" s="4">
        <f>D22-F22</f>
        <v>782</v>
      </c>
      <c r="H22" s="5">
        <f>IF((D22&gt;F22),(D22-F22)/F22,IF(D22&lt;F22,-(D22-F22)/F22,IF(D22=F22,0)))</f>
        <v>1.3326062506390375E-2</v>
      </c>
      <c r="I22" s="2">
        <f>IF(D22-F22&lt;500,0,IF(D22-F22&gt;500,1,IF(D22-F22=500,1)))</f>
        <v>1</v>
      </c>
      <c r="J22" s="2">
        <f>IF(F22-D22&lt;500,0,IF(F22-D22&gt;500,1,IF(F22-D22=500,1)))</f>
        <v>0</v>
      </c>
      <c r="K22" s="3">
        <f>IF(H22&lt;0.15,0,IF(H22&gt;0.15,1,IF(H22=0.15,1)))</f>
        <v>0</v>
      </c>
      <c r="L22" s="3" t="str">
        <f>IF(H22&lt;15%, "NO","YES")</f>
        <v>NO</v>
      </c>
      <c r="M22" s="3" t="str">
        <f>IF(ABS(G22)&lt;100000, "NO","YES")</f>
        <v>NO</v>
      </c>
      <c r="N22" s="9" t="str">
        <f>IF((L22="YES")*AND(I22+J22&lt;1),"Explanation not required, difference less than £500"," ")</f>
        <v xml:space="preserve"> </v>
      </c>
      <c r="O22" s="12"/>
    </row>
    <row r="23" spans="1:23" ht="14.4" thickBot="1" x14ac:dyDescent="0.3">
      <c r="D23" s="4"/>
      <c r="F23" s="4"/>
      <c r="G23" s="4"/>
      <c r="H23" s="5"/>
      <c r="K23" s="3"/>
      <c r="L23" s="3"/>
      <c r="M23" s="3"/>
      <c r="O23" s="11"/>
    </row>
    <row r="24" spans="1:23" ht="14.4" thickBot="1" x14ac:dyDescent="0.3">
      <c r="A24" s="27" t="s">
        <v>9</v>
      </c>
      <c r="B24" s="27"/>
      <c r="C24" s="27"/>
      <c r="D24" s="7">
        <v>59464</v>
      </c>
      <c r="F24" s="7">
        <v>58682</v>
      </c>
      <c r="G24" s="4">
        <f>D24-F24</f>
        <v>782</v>
      </c>
      <c r="H24" s="5">
        <f>IF((D24&gt;F24),(D24-F24)/F24,IF(D24&lt;F24,-(D24-F24)/F24,IF(D24=F24,0)))</f>
        <v>1.3326062506390375E-2</v>
      </c>
      <c r="I24" s="2">
        <f>IF(D24-F24&lt;500,0,IF(D24-F24&gt;500,1,IF(D24-F24=500,1)))</f>
        <v>1</v>
      </c>
      <c r="J24" s="2">
        <f>IF(F24-D24&lt;500,0,IF(F24-D24&gt;500,1,IF(F24-D24=500,1)))</f>
        <v>0</v>
      </c>
      <c r="K24" s="3">
        <f>IF(H24&lt;0.15,0,IF(H24&gt;0.15,1,IF(H24=0.15,1)))</f>
        <v>0</v>
      </c>
      <c r="L24" s="3" t="str">
        <f>IF(H24&lt;15%, "NO","YES")</f>
        <v>NO</v>
      </c>
      <c r="M24" s="3" t="str">
        <f>IF(ABS(G24)&lt;100000, "NO","YES")</f>
        <v>NO</v>
      </c>
      <c r="N24" s="9" t="str">
        <f>IF((L24="YES")*AND(I24+J24&lt;1),"Explanation not required, difference less than £500"," ")</f>
        <v xml:space="preserve"> </v>
      </c>
      <c r="O24" s="12"/>
    </row>
    <row r="25" spans="1:23" ht="14.4" thickBot="1" x14ac:dyDescent="0.3">
      <c r="D25" s="4"/>
      <c r="F25" s="4"/>
      <c r="G25" s="4"/>
      <c r="H25" s="5"/>
      <c r="K25" s="3"/>
      <c r="L25" s="3"/>
      <c r="M25" s="3"/>
      <c r="O25" s="11"/>
    </row>
    <row r="26" spans="1:23" ht="14.4" thickBot="1" x14ac:dyDescent="0.3">
      <c r="A26" s="27" t="s">
        <v>8</v>
      </c>
      <c r="B26" s="27"/>
      <c r="C26" s="27"/>
      <c r="D26" s="7">
        <v>91516</v>
      </c>
      <c r="F26" s="7">
        <v>84530</v>
      </c>
      <c r="G26" s="4">
        <f>D26-F26</f>
        <v>6986</v>
      </c>
      <c r="H26" s="5">
        <f>IF((D26&gt;F26),(D26-F26)/F26,IF(D26&lt;F26,-(D26-F26)/F26,IF(D26=F26,0)))</f>
        <v>8.2645214716668636E-2</v>
      </c>
      <c r="I26" s="2">
        <f>IF(D26-F26&lt;500,0,IF(D26-F26&gt;500,1,IF(D26-F26=500,1)))</f>
        <v>1</v>
      </c>
      <c r="J26" s="2">
        <f>IF(F26-D26&lt;500,0,IF(F26-D26&gt;500,1,IF(F26-D26=500,1)))</f>
        <v>0</v>
      </c>
      <c r="K26" s="3">
        <f>IF(H26&lt;0.15,0,IF(H26&gt;0.15,1,IF(H26=0.15,1)))</f>
        <v>0</v>
      </c>
      <c r="L26" s="3" t="str">
        <f>IF(H26&lt;15%, "NO","YES")</f>
        <v>NO</v>
      </c>
      <c r="M26" s="3" t="str">
        <f>IF(ABS(G26)&lt;100000, "NO","YES")</f>
        <v>NO</v>
      </c>
      <c r="N26" s="9" t="str">
        <f>IF((L26="YES")*AND(I26+J26&lt;1),"Explanation not required, difference less than £500"," ")</f>
        <v xml:space="preserve"> </v>
      </c>
      <c r="O26" s="12"/>
    </row>
    <row r="27" spans="1:23" ht="14.4" thickBot="1" x14ac:dyDescent="0.3">
      <c r="D27" s="4"/>
      <c r="F27" s="4"/>
      <c r="G27" s="4"/>
      <c r="H27" s="5"/>
      <c r="K27" s="3"/>
      <c r="L27" s="3"/>
      <c r="M27" s="3"/>
      <c r="O27" s="11"/>
    </row>
    <row r="28" spans="1:23" ht="14.4" thickBot="1" x14ac:dyDescent="0.3">
      <c r="A28" s="27" t="s">
        <v>6</v>
      </c>
      <c r="B28" s="27"/>
      <c r="C28" s="27"/>
      <c r="D28" s="7">
        <v>0</v>
      </c>
      <c r="F28" s="7">
        <v>0</v>
      </c>
      <c r="G28" s="4">
        <f>D28-F28</f>
        <v>0</v>
      </c>
      <c r="H28" s="5">
        <f>IF((D28&gt;F28),(D28-F28)/F28,IF(D28&lt;F28,-(D28-F28)/F28,IF(D28=F28,0)))</f>
        <v>0</v>
      </c>
      <c r="I28" s="2">
        <f>IF(D28-F28&lt;500,0,IF(D28-F28&gt;500,1,IF(D28-F28=500,1)))</f>
        <v>0</v>
      </c>
      <c r="J28" s="2">
        <f>IF(F28-D28&lt;500,0,IF(F28-D28&gt;500,1,IF(F28-D28=500,1)))</f>
        <v>0</v>
      </c>
      <c r="K28" s="3">
        <f>IF(H28&lt;0.15,0,IF(H28&gt;0.15,1,IF(H28=0.15,1)))</f>
        <v>0</v>
      </c>
      <c r="L28" s="3" t="str">
        <f>IF(H28&lt;15%, "NO","YES")</f>
        <v>NO</v>
      </c>
      <c r="M28" s="3" t="str">
        <f>IF(ABS(G28)&lt;100000, "NO","YES")</f>
        <v>NO</v>
      </c>
      <c r="N28" s="9" t="str">
        <f>IF((L28="YES")*AND(I28+J28&lt;1),"Explanation not required, difference less than £500"," ")</f>
        <v xml:space="preserve"> </v>
      </c>
      <c r="O28" s="12"/>
    </row>
    <row r="29" spans="1:23" x14ac:dyDescent="0.25">
      <c r="H29" s="5"/>
      <c r="K29" s="3"/>
      <c r="L29" s="3"/>
      <c r="M29" s="3"/>
      <c r="O29" s="11"/>
    </row>
    <row r="30" spans="1:23" x14ac:dyDescent="0.25">
      <c r="C30" s="10"/>
    </row>
    <row r="31" spans="1:23" ht="15" customHeight="1" x14ac:dyDescent="0.25">
      <c r="P31" s="15"/>
      <c r="Q31" s="15"/>
      <c r="R31" s="15"/>
      <c r="S31" s="15"/>
      <c r="T31" s="15"/>
      <c r="U31" s="15"/>
      <c r="V31" s="15"/>
      <c r="W31" s="15"/>
    </row>
    <row r="32" spans="1:23" ht="17.399999999999999" x14ac:dyDescent="0.3">
      <c r="C32" s="22"/>
      <c r="O32" s="15"/>
      <c r="P32" s="15"/>
      <c r="Q32" s="15"/>
      <c r="R32" s="15"/>
      <c r="S32" s="15"/>
      <c r="T32" s="15"/>
      <c r="U32" s="15"/>
      <c r="V32" s="15"/>
      <c r="W32" s="15"/>
    </row>
    <row r="34" spans="3:3" ht="17.399999999999999" x14ac:dyDescent="0.3">
      <c r="C34" s="22"/>
    </row>
  </sheetData>
  <mergeCells count="12">
    <mergeCell ref="A4:H4"/>
    <mergeCell ref="A18:C18"/>
    <mergeCell ref="A20:C20"/>
    <mergeCell ref="A1:K1"/>
    <mergeCell ref="A24:C24"/>
    <mergeCell ref="L7:M7"/>
    <mergeCell ref="A26:C26"/>
    <mergeCell ref="A28:C28"/>
    <mergeCell ref="A10:C10"/>
    <mergeCell ref="A12:C12"/>
    <mergeCell ref="A14:C14"/>
    <mergeCell ref="A16:C16"/>
  </mergeCells>
  <conditionalFormatting sqref="N10">
    <cfRule type="cellIs" dxfId="0" priority="1" stopIfTrue="1" operator="equal">
      <formula>"Explanation of % variance from PY opening balance not required - Balance brought forward does not agree"</formula>
    </cfRule>
  </conditionalFormatting>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Variances</vt:lpstr>
      <vt:lpstr>Variances!Print_Area</vt:lpstr>
    </vt:vector>
  </TitlesOfParts>
  <Company>Littlejohn LLP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jsheridan</dc:creator>
  <cp:lastModifiedBy>Fiona Mason</cp:lastModifiedBy>
  <dcterms:created xsi:type="dcterms:W3CDTF">2012-07-11T10:01:28Z</dcterms:created>
  <dcterms:modified xsi:type="dcterms:W3CDTF">2024-04-01T16:24:38Z</dcterms:modified>
</cp:coreProperties>
</file>