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CEIPTS 2017-18" sheetId="1" r:id="rId1"/>
    <sheet name="PAYMENTS 2017-18" sheetId="2" r:id="rId2"/>
    <sheet name="BUDGET MONITORING" sheetId="3" r:id="rId3"/>
    <sheet name="BUDGET 2018-19" sheetId="4" r:id="rId4"/>
  </sheets>
  <calcPr calcId="152511"/>
  <fileRecoveryPr repairLoad="1"/>
</workbook>
</file>

<file path=xl/calcChain.xml><?xml version="1.0" encoding="utf-8"?>
<calcChain xmlns="http://schemas.openxmlformats.org/spreadsheetml/2006/main">
  <c r="R81" i="2" l="1"/>
  <c r="J20" i="4" l="1"/>
  <c r="C36" i="4" l="1"/>
  <c r="G26" i="3"/>
  <c r="G25" i="3"/>
  <c r="Q15" i="1"/>
  <c r="G32" i="3"/>
  <c r="H31" i="3"/>
  <c r="H32" i="3"/>
  <c r="H33" i="3"/>
  <c r="H34" i="3"/>
  <c r="H35" i="3"/>
  <c r="H36" i="3"/>
  <c r="H37" i="3"/>
  <c r="H30" i="3"/>
  <c r="G31" i="3"/>
  <c r="J18" i="3"/>
  <c r="J19" i="3"/>
  <c r="J20" i="3"/>
  <c r="J21" i="3"/>
  <c r="G6" i="3"/>
  <c r="G21" i="3"/>
  <c r="G17" i="3"/>
  <c r="G23" i="3"/>
  <c r="G10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6" i="3"/>
  <c r="G13" i="3"/>
  <c r="D12" i="3"/>
  <c r="E12" i="3"/>
  <c r="F12" i="3"/>
  <c r="Q57" i="2" l="1"/>
  <c r="G40" i="3" l="1"/>
  <c r="G42" i="3" s="1"/>
  <c r="F23" i="3"/>
  <c r="F38" i="4" l="1"/>
  <c r="E38" i="4"/>
  <c r="C38" i="4"/>
  <c r="J36" i="4"/>
  <c r="H35" i="4"/>
  <c r="J35" i="4" s="1"/>
  <c r="H34" i="4"/>
  <c r="J34" i="4" s="1"/>
  <c r="H33" i="4"/>
  <c r="J33" i="4" s="1"/>
  <c r="H32" i="4"/>
  <c r="J32" i="4" s="1"/>
  <c r="H31" i="4"/>
  <c r="J31" i="4" s="1"/>
  <c r="H30" i="4"/>
  <c r="J30" i="4" s="1"/>
  <c r="D38" i="4"/>
  <c r="C23" i="4"/>
  <c r="C25" i="4" s="1"/>
  <c r="C26" i="4" s="1"/>
  <c r="H22" i="4"/>
  <c r="H21" i="4"/>
  <c r="I21" i="4" s="1"/>
  <c r="H20" i="4"/>
  <c r="I20" i="4" s="1"/>
  <c r="H19" i="4"/>
  <c r="J19" i="4" s="1"/>
  <c r="H18" i="4"/>
  <c r="H17" i="4"/>
  <c r="I17" i="4" s="1"/>
  <c r="H16" i="4"/>
  <c r="J16" i="4" s="1"/>
  <c r="H15" i="4"/>
  <c r="I15" i="4" s="1"/>
  <c r="H14" i="4"/>
  <c r="J14" i="4" s="1"/>
  <c r="H13" i="4"/>
  <c r="I13" i="4" s="1"/>
  <c r="H12" i="4"/>
  <c r="E23" i="4"/>
  <c r="E25" i="4" s="1"/>
  <c r="H11" i="4"/>
  <c r="J11" i="4" s="1"/>
  <c r="H10" i="4"/>
  <c r="J10" i="4" s="1"/>
  <c r="H9" i="4"/>
  <c r="J9" i="4" s="1"/>
  <c r="H8" i="4"/>
  <c r="J8" i="4" s="1"/>
  <c r="H7" i="4"/>
  <c r="J7" i="4" s="1"/>
  <c r="H6" i="4"/>
  <c r="J6" i="4" s="1"/>
  <c r="D23" i="4"/>
  <c r="D25" i="4" s="1"/>
  <c r="J30" i="3"/>
  <c r="J31" i="3"/>
  <c r="J33" i="3"/>
  <c r="J34" i="3"/>
  <c r="J35" i="3"/>
  <c r="J36" i="3"/>
  <c r="J37" i="3"/>
  <c r="J38" i="3"/>
  <c r="J32" i="3"/>
  <c r="D40" i="3"/>
  <c r="E22" i="3"/>
  <c r="F7" i="3"/>
  <c r="F6" i="3"/>
  <c r="D30" i="3"/>
  <c r="I18" i="4" l="1"/>
  <c r="J18" i="4"/>
  <c r="I33" i="4"/>
  <c r="F23" i="4"/>
  <c r="F25" i="4" s="1"/>
  <c r="I31" i="4"/>
  <c r="I11" i="4"/>
  <c r="I8" i="4"/>
  <c r="I10" i="4"/>
  <c r="C40" i="4"/>
  <c r="E40" i="4"/>
  <c r="I12" i="4"/>
  <c r="J12" i="4"/>
  <c r="J22" i="4"/>
  <c r="I22" i="4"/>
  <c r="D40" i="4"/>
  <c r="F40" i="4"/>
  <c r="I6" i="4"/>
  <c r="I7" i="4"/>
  <c r="I9" i="4"/>
  <c r="J13" i="4"/>
  <c r="I14" i="4"/>
  <c r="J15" i="4"/>
  <c r="I16" i="4"/>
  <c r="J17" i="4"/>
  <c r="I19" i="4"/>
  <c r="J21" i="4"/>
  <c r="H23" i="4"/>
  <c r="J23" i="4" s="1"/>
  <c r="I30" i="4"/>
  <c r="I32" i="4"/>
  <c r="H38" i="4"/>
  <c r="H40" i="4" l="1"/>
  <c r="I38" i="4"/>
  <c r="J38" i="4"/>
  <c r="H25" i="4"/>
  <c r="I23" i="4"/>
  <c r="I25" i="4" l="1"/>
  <c r="J25" i="4"/>
  <c r="J40" i="4"/>
  <c r="I40" i="4"/>
  <c r="Q38" i="2" l="1"/>
  <c r="I18" i="3" l="1"/>
  <c r="I19" i="3"/>
  <c r="I20" i="3"/>
  <c r="C40" i="3"/>
  <c r="D6" i="3"/>
  <c r="P81" i="2"/>
  <c r="O81" i="2"/>
  <c r="N81" i="2"/>
  <c r="M81" i="2"/>
  <c r="L81" i="2"/>
  <c r="K81" i="2"/>
  <c r="J81" i="2"/>
  <c r="I81" i="2"/>
  <c r="H81" i="2"/>
  <c r="G81" i="2"/>
  <c r="F81" i="2"/>
  <c r="D11" i="3"/>
  <c r="I30" i="3" l="1"/>
  <c r="Q33" i="2"/>
  <c r="Q32" i="2" l="1"/>
  <c r="Q9" i="1"/>
  <c r="Q10" i="1"/>
  <c r="Q11" i="1"/>
  <c r="Q12" i="1"/>
  <c r="Q13" i="1"/>
  <c r="Q14" i="1"/>
  <c r="Q16" i="1"/>
  <c r="Q17" i="1"/>
  <c r="R21" i="1"/>
  <c r="L21" i="1"/>
  <c r="M21" i="1"/>
  <c r="N21" i="1"/>
  <c r="O21" i="1"/>
  <c r="P21" i="1"/>
  <c r="Q8" i="1"/>
  <c r="Q21" i="1" l="1"/>
  <c r="K21" i="1"/>
  <c r="J21" i="1"/>
  <c r="I21" i="1"/>
  <c r="H21" i="1"/>
  <c r="G21" i="1"/>
  <c r="F21" i="1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7" i="2"/>
  <c r="Q36" i="2"/>
  <c r="Q35" i="2"/>
  <c r="Q34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H40" i="3"/>
  <c r="F40" i="3"/>
  <c r="E40" i="3"/>
  <c r="I33" i="3"/>
  <c r="I32" i="3"/>
  <c r="I31" i="3"/>
  <c r="H23" i="3"/>
  <c r="F25" i="3"/>
  <c r="F26" i="3" s="1"/>
  <c r="E23" i="3"/>
  <c r="D23" i="3"/>
  <c r="D25" i="3" s="1"/>
  <c r="D26" i="3" s="1"/>
  <c r="C23" i="3"/>
  <c r="C42" i="3" s="1"/>
  <c r="I21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I6" i="3"/>
  <c r="Q81" i="2" l="1"/>
  <c r="I40" i="3"/>
  <c r="J40" i="3"/>
  <c r="H25" i="3"/>
  <c r="I23" i="3"/>
  <c r="J23" i="3"/>
  <c r="D42" i="3"/>
  <c r="E25" i="3"/>
  <c r="E26" i="3" s="1"/>
  <c r="E42" i="3"/>
  <c r="C25" i="3"/>
  <c r="C26" i="3" s="1"/>
  <c r="F42" i="3"/>
  <c r="H42" i="3"/>
  <c r="J42" i="3" s="1"/>
  <c r="J25" i="3" l="1"/>
  <c r="I25" i="3"/>
  <c r="H26" i="3"/>
  <c r="I42" i="3"/>
  <c r="J26" i="3" l="1"/>
  <c r="I26" i="3"/>
</calcChain>
</file>

<file path=xl/sharedStrings.xml><?xml version="1.0" encoding="utf-8"?>
<sst xmlns="http://schemas.openxmlformats.org/spreadsheetml/2006/main" count="389" uniqueCount="226">
  <si>
    <t>RECEIPTS</t>
  </si>
  <si>
    <t>FOR THE YEAR ENDING 31ST MARCH 2017</t>
  </si>
  <si>
    <t>DATE</t>
  </si>
  <si>
    <t>MIN BOOK</t>
  </si>
  <si>
    <t>CHQ NO.</t>
  </si>
  <si>
    <t>FROM WHOM RECEIVED</t>
  </si>
  <si>
    <t>PARTICULARS OF RECEIPT</t>
  </si>
  <si>
    <t>GENERAL</t>
  </si>
  <si>
    <t xml:space="preserve">CLERK'S </t>
  </si>
  <si>
    <t>PARKS, TREES</t>
  </si>
  <si>
    <t>GRANTS</t>
  </si>
  <si>
    <t>TOTAL RECEIPTS</t>
  </si>
  <si>
    <t>VAT</t>
  </si>
  <si>
    <t>ADMINISTRATION</t>
  </si>
  <si>
    <t>SALARY</t>
  </si>
  <si>
    <t>&amp; OPEN SPACES</t>
  </si>
  <si>
    <t>Precept</t>
  </si>
  <si>
    <t>Grant for Queen's 90th</t>
  </si>
  <si>
    <t>Interest</t>
  </si>
  <si>
    <t>PAYMENTS</t>
  </si>
  <si>
    <t>TO WHOM PAID</t>
  </si>
  <si>
    <t>PARTICULARS OF PAYMENT</t>
  </si>
  <si>
    <t xml:space="preserve">PLAYGROUND </t>
  </si>
  <si>
    <t>PARISH</t>
  </si>
  <si>
    <t xml:space="preserve">TRAFFIC </t>
  </si>
  <si>
    <t>TOTAL PAYMENTS</t>
  </si>
  <si>
    <t>EQUIPMENT</t>
  </si>
  <si>
    <t>CONSERVATION</t>
  </si>
  <si>
    <t>OFFICE</t>
  </si>
  <si>
    <t xml:space="preserve">CALMING </t>
  </si>
  <si>
    <t>PLAN</t>
  </si>
  <si>
    <t>MEASURES</t>
  </si>
  <si>
    <t>Bletchingdon PC Budget 2017 - 2018</t>
  </si>
  <si>
    <t>Expenditure</t>
  </si>
  <si>
    <t>Budget 2017-18</t>
  </si>
  <si>
    <t>Actual 31/3/18</t>
  </si>
  <si>
    <t>Total to date</t>
  </si>
  <si>
    <t>% budget spent</t>
  </si>
  <si>
    <t>Variance</t>
  </si>
  <si>
    <t>General Administration</t>
  </si>
  <si>
    <t>Clerks salary</t>
  </si>
  <si>
    <t>Grant to church for mowing</t>
  </si>
  <si>
    <t>Dog bin emptying plus administration</t>
  </si>
  <si>
    <t>Insurance</t>
  </si>
  <si>
    <t>Tree works and other open spaces expenses</t>
  </si>
  <si>
    <t>Village Hall rent</t>
  </si>
  <si>
    <t>Chairman's allowance</t>
  </si>
  <si>
    <t>PC Elections</t>
  </si>
  <si>
    <t>N/A</t>
  </si>
  <si>
    <t>net VAT Paid</t>
  </si>
  <si>
    <t>Total Expenditure</t>
  </si>
  <si>
    <t>Totals excl Vat</t>
  </si>
  <si>
    <t>Income</t>
  </si>
  <si>
    <t>% Received</t>
  </si>
  <si>
    <t>Rent/Road closure for fair</t>
  </si>
  <si>
    <t>Fund raising for CP</t>
  </si>
  <si>
    <t>Sale of books &amp; mugs</t>
  </si>
  <si>
    <t>Other</t>
  </si>
  <si>
    <t>B/F from previous year</t>
  </si>
  <si>
    <t>VAT reclaimed from previous year</t>
  </si>
  <si>
    <t>Total Income</t>
  </si>
  <si>
    <t>Income Less Expenditure(incl VAT)</t>
  </si>
  <si>
    <t xml:space="preserve">CONTRACT </t>
  </si>
  <si>
    <t>GROUNDS</t>
  </si>
  <si>
    <t>PURCHASE &amp;</t>
  </si>
  <si>
    <t>&amp;</t>
  </si>
  <si>
    <t>(inc.Insurance,rent</t>
  </si>
  <si>
    <t>MAINTENANCE</t>
  </si>
  <si>
    <t>EMPTYING</t>
  </si>
  <si>
    <t>(not mowing)</t>
  </si>
  <si>
    <t>DONATIONS</t>
  </si>
  <si>
    <t>elections, allowances)</t>
  </si>
  <si>
    <t>FOR THE YEAR ENDING 31ST MARCH 2018</t>
  </si>
  <si>
    <t>Cherwell District Council</t>
  </si>
  <si>
    <t>Contract Grounds Maintenance</t>
  </si>
  <si>
    <t>CTRS grant 17/18</t>
  </si>
  <si>
    <t>Playground Equipment (C/F)</t>
  </si>
  <si>
    <t>Conservation Plan (C/F)</t>
  </si>
  <si>
    <t>Traffic Calming Measures (C/F)</t>
  </si>
  <si>
    <t>Contingency (C/F)</t>
  </si>
  <si>
    <t>Parish Office (C/F)</t>
  </si>
  <si>
    <t>Donations (£568.66 C/F)</t>
  </si>
  <si>
    <t>037/16</t>
  </si>
  <si>
    <t>R. McNaught</t>
  </si>
  <si>
    <t>Salary - Jan, Feb, Mar 2017</t>
  </si>
  <si>
    <t>C. Fraser</t>
  </si>
  <si>
    <t>payroll admin</t>
  </si>
  <si>
    <t>069/16</t>
  </si>
  <si>
    <t>Green Scythe Ltd</t>
  </si>
  <si>
    <t>mowing</t>
  </si>
  <si>
    <t>emptying dog bins</t>
  </si>
  <si>
    <t>postage stamps</t>
  </si>
  <si>
    <t>DD</t>
  </si>
  <si>
    <t>BT</t>
  </si>
  <si>
    <t>calls &amp; rental April</t>
  </si>
  <si>
    <t>089b/17</t>
  </si>
  <si>
    <t>215/15</t>
  </si>
  <si>
    <t>Bletchingdon Village Hall</t>
  </si>
  <si>
    <t>Rent - Apr, May, Jun 2017</t>
  </si>
  <si>
    <t>063/17</t>
  </si>
  <si>
    <t>St Giles Churchyard</t>
  </si>
  <si>
    <t>grant for mowing</t>
  </si>
  <si>
    <t>045b/17</t>
  </si>
  <si>
    <t>annual internal audit</t>
  </si>
  <si>
    <t>123/16</t>
  </si>
  <si>
    <t>Came &amp; Company</t>
  </si>
  <si>
    <t>insurance</t>
  </si>
  <si>
    <t>Paul Clark</t>
  </si>
  <si>
    <t>Conservation Plan website annual fee</t>
  </si>
  <si>
    <t>Glasdon UK Ltd</t>
  </si>
  <si>
    <t>Topsy Royale bin (now located at bus stop)</t>
  </si>
  <si>
    <t>insurance (error with chq 101481)</t>
  </si>
  <si>
    <t>calls &amp; rental May</t>
  </si>
  <si>
    <t>067a/17</t>
  </si>
  <si>
    <t>029/16</t>
  </si>
  <si>
    <t>HM Revenue &amp; Customs</t>
  </si>
  <si>
    <t>VAT Repayment</t>
  </si>
  <si>
    <t>expenses inc. McAfee &amp; stationery</t>
  </si>
  <si>
    <t>payroll &amp; pension admin</t>
  </si>
  <si>
    <t>salary - April, May, June 2017</t>
  </si>
  <si>
    <t>dd</t>
  </si>
  <si>
    <t>bt</t>
  </si>
  <si>
    <t>calls &amp; rental June</t>
  </si>
  <si>
    <t>048/17</t>
  </si>
  <si>
    <t>J Pusey</t>
  </si>
  <si>
    <t>repainting &amp; tidying of bus shelter</t>
  </si>
  <si>
    <t>086/17(h)</t>
  </si>
  <si>
    <t>Jamie McNaught</t>
  </si>
  <si>
    <t>installation of bin by bus shelter</t>
  </si>
  <si>
    <t>D. Ledger</t>
  </si>
  <si>
    <t>land searches</t>
  </si>
  <si>
    <t>jake williams</t>
  </si>
  <si>
    <t>cut growth at base of trees on green</t>
  </si>
  <si>
    <t>mowing &amp; weeding</t>
  </si>
  <si>
    <t>137/17</t>
  </si>
  <si>
    <t>trim trees over climbing frame</t>
  </si>
  <si>
    <t>092b/17</t>
  </si>
  <si>
    <t>Playsafety Ltd</t>
  </si>
  <si>
    <t>risk assesment of play area at recreation ground</t>
  </si>
  <si>
    <t>calls &amp; rental August</t>
  </si>
  <si>
    <t>calls &amp; rental July</t>
  </si>
  <si>
    <t>DOG BIN</t>
  </si>
  <si>
    <t>S.137</t>
  </si>
  <si>
    <t>Actual 1/9/17</t>
  </si>
  <si>
    <t>Actual 30/11/17</t>
  </si>
  <si>
    <t>Actual 15/1/18</t>
  </si>
  <si>
    <t>s.137</t>
  </si>
  <si>
    <t xml:space="preserve">&amp; </t>
  </si>
  <si>
    <t>unplanned</t>
  </si>
  <si>
    <t>156/17</t>
  </si>
  <si>
    <t>Chad Hendron</t>
  </si>
  <si>
    <t>repair damaged post on Green</t>
  </si>
  <si>
    <t>C Fraser</t>
  </si>
  <si>
    <t>payroll</t>
  </si>
  <si>
    <t>salary clerk</t>
  </si>
  <si>
    <t>Rent - July, Aug, Sep 2017</t>
  </si>
  <si>
    <t>BDO LLP</t>
  </si>
  <si>
    <t>external audit</t>
  </si>
  <si>
    <t>Bletchingdon Village News</t>
  </si>
  <si>
    <t>donation</t>
  </si>
  <si>
    <t>153/17</t>
  </si>
  <si>
    <t>164a/17</t>
  </si>
  <si>
    <t>calls &amp; rental September</t>
  </si>
  <si>
    <t>calls &amp; rental October</t>
  </si>
  <si>
    <t>Perry Hatwell</t>
  </si>
  <si>
    <t>Fair rent &amp; road closure</t>
  </si>
  <si>
    <t>sale of book</t>
  </si>
  <si>
    <t>SLCC</t>
  </si>
  <si>
    <t>Membership fees</t>
  </si>
  <si>
    <t>Mr T. Saunders</t>
  </si>
  <si>
    <t>laptop</t>
  </si>
  <si>
    <t>101506 &amp; 101513</t>
  </si>
  <si>
    <t>Navitas Design Ltd</t>
  </si>
  <si>
    <t>annual website fee</t>
  </si>
  <si>
    <t>Rent - Oct, Nov, Dec 2017</t>
  </si>
  <si>
    <t>mowing sept</t>
  </si>
  <si>
    <t>Mr Jake Williams</t>
  </si>
  <si>
    <t>Cleaning of play equipment at recreation ground</t>
  </si>
  <si>
    <t>166/17</t>
  </si>
  <si>
    <t>Young's Tree Services Ltd</t>
  </si>
  <si>
    <t>tree survey on Village Green</t>
  </si>
  <si>
    <t>xmas lights</t>
  </si>
  <si>
    <t>Mrs R. McNaught (expenses)</t>
  </si>
  <si>
    <t>Barclays Bank</t>
  </si>
  <si>
    <t>interest</t>
  </si>
  <si>
    <t>calls &amp; rental November</t>
  </si>
  <si>
    <t>Bletchingdon PC Budget 2018 - 2019</t>
  </si>
  <si>
    <t>Budget 2018-19</t>
  </si>
  <si>
    <t>Actual 30/9/17</t>
  </si>
  <si>
    <t>PC Elections (C/F)</t>
  </si>
  <si>
    <t>Donations</t>
  </si>
  <si>
    <t xml:space="preserve">Parish Office </t>
  </si>
  <si>
    <t>VAT reclaimed from previous year (est)</t>
  </si>
  <si>
    <t>B/F from previous year (est)</t>
  </si>
  <si>
    <t>Totals excl allocated funds &amp; VAT</t>
  </si>
  <si>
    <t>009a/18</t>
  </si>
  <si>
    <t>Mrs R. McNaught (salary)</t>
  </si>
  <si>
    <t>salary</t>
  </si>
  <si>
    <t>008/17</t>
  </si>
  <si>
    <t>Duchy of Cornwall</t>
  </si>
  <si>
    <t>chair's allowance</t>
  </si>
  <si>
    <t>Oxfordshire County Council</t>
  </si>
  <si>
    <t>village name signs</t>
  </si>
  <si>
    <t>calls &amp; rental January</t>
  </si>
  <si>
    <t>calls &amp; rental December</t>
  </si>
  <si>
    <t>salt &amp; envelopes</t>
  </si>
  <si>
    <t>rent Jan, Feb, March</t>
  </si>
  <si>
    <t>highway closure for funfair</t>
  </si>
  <si>
    <t>calls &amp; rental February</t>
  </si>
  <si>
    <t>Derek Bickley</t>
  </si>
  <si>
    <t>refit of spheres to playing field piers</t>
  </si>
  <si>
    <t>ink cartridges</t>
  </si>
  <si>
    <t>OALC</t>
  </si>
  <si>
    <t>annual subscription</t>
  </si>
  <si>
    <t>calls &amp; rental March</t>
  </si>
  <si>
    <t>New Homes 17/18</t>
  </si>
  <si>
    <t>moved £50.60 to contingency</t>
  </si>
  <si>
    <t>moved £13.20 to contingency</t>
  </si>
  <si>
    <t>moved £194.26 to contingency</t>
  </si>
  <si>
    <t>overspend because last payment of 2016/17 came out of 2017/18 budget</t>
  </si>
  <si>
    <t>CDC New homes bonus/other grants</t>
  </si>
  <si>
    <t>parishioner</t>
  </si>
  <si>
    <t>sale of books</t>
  </si>
  <si>
    <t>Actual 30/6/18</t>
  </si>
  <si>
    <t>Actual 31/12/18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</si>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</sst>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£&quot;#,##0.00;\-&quot;£&quot;#,##0.00"/>
    <numFmt numFmtId="8" formatCode="&quot;£&quot;#,##0.00;[Red]\-&quot;£&quot;#,##0.00"/>
    <numFmt numFmtId="164" formatCode="&quot;£&quot;#,##0.0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7FA8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center"/>
    </xf>
    <xf numFmtId="1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164" fontId="0" fillId="0" borderId="1" xfId="0" applyNumberFormat="1" applyBorder="1"/>
    <xf numFmtId="164" fontId="2" fillId="0" borderId="1" xfId="0" applyNumberFormat="1" applyFont="1" applyBorder="1"/>
    <xf numFmtId="2" fontId="0" fillId="0" borderId="0" xfId="0" applyNumberFormat="1"/>
    <xf numFmtId="0" fontId="3" fillId="0" borderId="1" xfId="0" applyFont="1" applyBorder="1"/>
    <xf numFmtId="2" fontId="0" fillId="0" borderId="1" xfId="0" quotePrefix="1" applyNumberFormat="1" applyBorder="1"/>
    <xf numFmtId="164" fontId="0" fillId="2" borderId="1" xfId="0" applyNumberFormat="1" applyFill="1" applyBorder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6" fillId="0" borderId="1" xfId="0" applyFont="1" applyFill="1" applyBorder="1"/>
    <xf numFmtId="0" fontId="5" fillId="2" borderId="0" xfId="0" applyFont="1" applyFill="1"/>
    <xf numFmtId="0" fontId="5" fillId="0" borderId="3" xfId="0" applyFont="1" applyFill="1" applyBorder="1"/>
    <xf numFmtId="0" fontId="5" fillId="0" borderId="4" xfId="0" applyFont="1" applyFill="1" applyBorder="1"/>
    <xf numFmtId="8" fontId="5" fillId="0" borderId="5" xfId="0" applyNumberFormat="1" applyFont="1" applyFill="1" applyBorder="1"/>
    <xf numFmtId="8" fontId="5" fillId="0" borderId="1" xfId="0" applyNumberFormat="1" applyFont="1" applyFill="1" applyBorder="1"/>
    <xf numFmtId="165" fontId="5" fillId="0" borderId="1" xfId="0" applyNumberFormat="1" applyFont="1" applyFill="1" applyBorder="1"/>
    <xf numFmtId="8" fontId="5" fillId="0" borderId="0" xfId="0" applyNumberFormat="1" applyFont="1"/>
    <xf numFmtId="8" fontId="5" fillId="0" borderId="1" xfId="0" applyNumberFormat="1" applyFont="1" applyBorder="1"/>
    <xf numFmtId="8" fontId="5" fillId="0" borderId="5" xfId="0" applyNumberFormat="1" applyFont="1" applyBorder="1"/>
    <xf numFmtId="165" fontId="5" fillId="0" borderId="1" xfId="0" applyNumberFormat="1" applyFont="1" applyFill="1" applyBorder="1" applyAlignment="1">
      <alignment horizontal="right"/>
    </xf>
    <xf numFmtId="0" fontId="5" fillId="0" borderId="0" xfId="0" applyFont="1" applyBorder="1"/>
    <xf numFmtId="8" fontId="5" fillId="0" borderId="6" xfId="0" applyNumberFormat="1" applyFont="1" applyFill="1" applyBorder="1"/>
    <xf numFmtId="8" fontId="5" fillId="0" borderId="7" xfId="0" applyNumberFormat="1" applyFont="1" applyFill="1" applyBorder="1"/>
    <xf numFmtId="0" fontId="6" fillId="0" borderId="0" xfId="0" applyFont="1" applyBorder="1"/>
    <xf numFmtId="8" fontId="5" fillId="0" borderId="0" xfId="0" applyNumberFormat="1" applyFont="1" applyFill="1" applyBorder="1"/>
    <xf numFmtId="8" fontId="5" fillId="0" borderId="8" xfId="0" applyNumberFormat="1" applyFont="1" applyFill="1" applyBorder="1"/>
    <xf numFmtId="8" fontId="5" fillId="0" borderId="9" xfId="0" applyNumberFormat="1" applyFont="1" applyFill="1" applyBorder="1"/>
    <xf numFmtId="8" fontId="5" fillId="0" borderId="10" xfId="0" applyNumberFormat="1" applyFont="1" applyFill="1" applyBorder="1"/>
    <xf numFmtId="165" fontId="5" fillId="0" borderId="0" xfId="0" applyNumberFormat="1" applyFont="1" applyFill="1" applyBorder="1"/>
    <xf numFmtId="8" fontId="5" fillId="0" borderId="11" xfId="0" applyNumberFormat="1" applyFont="1" applyFill="1" applyBorder="1"/>
    <xf numFmtId="8" fontId="5" fillId="0" borderId="11" xfId="0" applyNumberFormat="1" applyFont="1" applyBorder="1" applyAlignment="1">
      <alignment horizontal="right"/>
    </xf>
    <xf numFmtId="8" fontId="5" fillId="0" borderId="12" xfId="0" applyNumberFormat="1" applyFont="1" applyFill="1" applyBorder="1"/>
    <xf numFmtId="8" fontId="5" fillId="0" borderId="13" xfId="0" applyNumberFormat="1" applyFont="1" applyFill="1" applyBorder="1"/>
    <xf numFmtId="164" fontId="5" fillId="0" borderId="0" xfId="0" applyNumberFormat="1" applyFont="1" applyBorder="1" applyAlignment="1">
      <alignment vertical="center"/>
    </xf>
    <xf numFmtId="8" fontId="6" fillId="0" borderId="0" xfId="0" applyNumberFormat="1" applyFont="1" applyFill="1" applyBorder="1"/>
    <xf numFmtId="7" fontId="5" fillId="0" borderId="0" xfId="0" applyNumberFormat="1" applyFont="1" applyFill="1" applyBorder="1"/>
    <xf numFmtId="8" fontId="7" fillId="0" borderId="0" xfId="0" applyNumberFormat="1" applyFont="1" applyFill="1" applyBorder="1"/>
    <xf numFmtId="164" fontId="5" fillId="0" borderId="0" xfId="0" applyNumberFormat="1" applyFont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/>
    <xf numFmtId="14" fontId="0" fillId="3" borderId="13" xfId="0" applyNumberFormat="1" applyFill="1" applyBorder="1"/>
    <xf numFmtId="0" fontId="1" fillId="3" borderId="13" xfId="0" applyFont="1" applyFill="1" applyBorder="1"/>
    <xf numFmtId="0" fontId="0" fillId="3" borderId="13" xfId="0" applyFill="1" applyBorder="1"/>
    <xf numFmtId="2" fontId="0" fillId="3" borderId="13" xfId="0" applyNumberFormat="1" applyFill="1" applyBorder="1"/>
    <xf numFmtId="2" fontId="2" fillId="3" borderId="13" xfId="0" applyNumberFormat="1" applyFont="1" applyFill="1" applyBorder="1" applyAlignment="1">
      <alignment horizontal="center"/>
    </xf>
    <xf numFmtId="14" fontId="0" fillId="0" borderId="13" xfId="0" applyNumberFormat="1" applyBorder="1"/>
    <xf numFmtId="0" fontId="1" fillId="0" borderId="13" xfId="0" applyFont="1" applyBorder="1"/>
    <xf numFmtId="0" fontId="0" fillId="0" borderId="13" xfId="0" applyBorder="1"/>
    <xf numFmtId="2" fontId="0" fillId="0" borderId="13" xfId="0" applyNumberFormat="1" applyBorder="1"/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1" xfId="0" applyFont="1" applyFill="1" applyBorder="1"/>
    <xf numFmtId="14" fontId="0" fillId="3" borderId="2" xfId="0" applyNumberFormat="1" applyFill="1" applyBorder="1"/>
    <xf numFmtId="0" fontId="0" fillId="3" borderId="15" xfId="0" applyFill="1" applyBorder="1"/>
    <xf numFmtId="2" fontId="0" fillId="3" borderId="1" xfId="0" applyNumberFormat="1" applyFill="1" applyBorder="1"/>
    <xf numFmtId="14" fontId="0" fillId="3" borderId="12" xfId="0" applyNumberFormat="1" applyFill="1" applyBorder="1"/>
    <xf numFmtId="0" fontId="2" fillId="4" borderId="1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2" fontId="0" fillId="6" borderId="13" xfId="0" applyNumberFormat="1" applyFill="1" applyBorder="1"/>
    <xf numFmtId="0" fontId="2" fillId="7" borderId="1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2" fontId="2" fillId="7" borderId="13" xfId="0" applyNumberFormat="1" applyFont="1" applyFill="1" applyBorder="1" applyAlignment="1">
      <alignment horizontal="center"/>
    </xf>
    <xf numFmtId="2" fontId="2" fillId="5" borderId="13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2" fontId="0" fillId="8" borderId="13" xfId="0" applyNumberForma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2" fontId="0" fillId="9" borderId="13" xfId="0" applyNumberFormat="1" applyFill="1" applyBorder="1"/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2" fontId="2" fillId="10" borderId="13" xfId="0" applyNumberFormat="1" applyFont="1" applyFill="1" applyBorder="1" applyAlignment="1">
      <alignment horizontal="center"/>
    </xf>
    <xf numFmtId="8" fontId="5" fillId="11" borderId="1" xfId="0" applyNumberFormat="1" applyFont="1" applyFill="1" applyBorder="1"/>
    <xf numFmtId="0" fontId="0" fillId="0" borderId="0" xfId="0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8" fontId="5" fillId="0" borderId="6" xfId="0" applyNumberFormat="1" applyFont="1" applyBorder="1"/>
    <xf numFmtId="164" fontId="10" fillId="2" borderId="1" xfId="0" applyNumberFormat="1" applyFont="1" applyFill="1" applyBorder="1"/>
    <xf numFmtId="8" fontId="5" fillId="12" borderId="1" xfId="0" applyNumberFormat="1" applyFont="1" applyFill="1" applyBorder="1"/>
    <xf numFmtId="8" fontId="5" fillId="2" borderId="1" xfId="0" applyNumberFormat="1" applyFont="1" applyFill="1" applyBorder="1"/>
    <xf numFmtId="165" fontId="5" fillId="2" borderId="1" xfId="0" applyNumberFormat="1" applyFont="1" applyFill="1" applyBorder="1"/>
    <xf numFmtId="8" fontId="5" fillId="11" borderId="0" xfId="0" applyNumberFormat="1" applyFont="1" applyFill="1" applyBorder="1"/>
    <xf numFmtId="8" fontId="5" fillId="13" borderId="1" xfId="0" applyNumberFormat="1" applyFont="1" applyFill="1" applyBorder="1"/>
    <xf numFmtId="0" fontId="6" fillId="13" borderId="1" xfId="0" applyFont="1" applyFill="1" applyBorder="1"/>
    <xf numFmtId="0" fontId="5" fillId="13" borderId="3" xfId="0" applyFont="1" applyFill="1" applyBorder="1"/>
    <xf numFmtId="8" fontId="5" fillId="13" borderId="5" xfId="0" applyNumberFormat="1" applyFont="1" applyFill="1" applyBorder="1"/>
    <xf numFmtId="8" fontId="5" fillId="13" borderId="6" xfId="0" applyNumberFormat="1" applyFont="1" applyFill="1" applyBorder="1"/>
    <xf numFmtId="8" fontId="5" fillId="13" borderId="8" xfId="0" applyNumberFormat="1" applyFont="1" applyFill="1" applyBorder="1"/>
    <xf numFmtId="8" fontId="5" fillId="13" borderId="10" xfId="0" applyNumberFormat="1" applyFont="1" applyFill="1" applyBorder="1"/>
    <xf numFmtId="8" fontId="5" fillId="13" borderId="0" xfId="0" applyNumberFormat="1" applyFont="1" applyFill="1" applyBorder="1"/>
    <xf numFmtId="165" fontId="5" fillId="13" borderId="0" xfId="0" applyNumberFormat="1" applyFont="1" applyFill="1" applyBorder="1"/>
    <xf numFmtId="8" fontId="6" fillId="13" borderId="1" xfId="0" applyNumberFormat="1" applyFont="1" applyFill="1" applyBorder="1"/>
    <xf numFmtId="8" fontId="6" fillId="13" borderId="0" xfId="0" applyNumberFormat="1" applyFont="1" applyFill="1" applyBorder="1"/>
    <xf numFmtId="0" fontId="6" fillId="14" borderId="1" xfId="0" applyFont="1" applyFill="1" applyBorder="1"/>
    <xf numFmtId="0" fontId="6" fillId="14" borderId="4" xfId="0" applyFont="1" applyFill="1" applyBorder="1"/>
    <xf numFmtId="8" fontId="6" fillId="14" borderId="1" xfId="0" applyNumberFormat="1" applyFont="1" applyFill="1" applyBorder="1"/>
    <xf numFmtId="8" fontId="6" fillId="14" borderId="9" xfId="0" applyNumberFormat="1" applyFont="1" applyFill="1" applyBorder="1"/>
    <xf numFmtId="8" fontId="6" fillId="14" borderId="10" xfId="0" applyNumberFormat="1" applyFont="1" applyFill="1" applyBorder="1"/>
    <xf numFmtId="8" fontId="5" fillId="14" borderId="0" xfId="0" applyNumberFormat="1" applyFont="1" applyFill="1" applyBorder="1"/>
    <xf numFmtId="8" fontId="5" fillId="2" borderId="0" xfId="0" applyNumberFormat="1" applyFont="1" applyFill="1" applyBorder="1"/>
    <xf numFmtId="8" fontId="5" fillId="15" borderId="1" xfId="0" applyNumberFormat="1" applyFont="1" applyFill="1" applyBorder="1"/>
    <xf numFmtId="0" fontId="0" fillId="15" borderId="0" xfId="0" applyFill="1"/>
    <xf numFmtId="165" fontId="5" fillId="2" borderId="1" xfId="0" applyNumberFormat="1" applyFont="1" applyFill="1" applyBorder="1" applyAlignment="1">
      <alignment horizontal="right"/>
    </xf>
    <xf numFmtId="8" fontId="5" fillId="2" borderId="1" xfId="0" applyNumberFormat="1" applyFont="1" applyFill="1" applyBorder="1" applyAlignment="1">
      <alignment horizontal="right"/>
    </xf>
    <xf numFmtId="8" fontId="5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FA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workbookViewId="0">
      <selection activeCell="E9" sqref="E9"/>
    </sheetView>
  </sheetViews>
  <sheetFormatPr defaultRowHeight="15" x14ac:dyDescent="0.25"/>
  <cols>
    <col min="1" max="1" width="10.7109375" bestFit="1" customWidth="1"/>
    <col min="2" max="2" width="10.28515625" bestFit="1" customWidth="1"/>
    <col min="4" max="4" width="22.28515625" bestFit="1" customWidth="1"/>
    <col min="5" max="5" width="23.5703125" bestFit="1" customWidth="1"/>
    <col min="6" max="6" width="21" bestFit="1" customWidth="1"/>
    <col min="8" max="8" width="15" bestFit="1" customWidth="1"/>
    <col min="9" max="9" width="15.7109375" bestFit="1" customWidth="1"/>
    <col min="10" max="10" width="15.140625" bestFit="1" customWidth="1"/>
    <col min="11" max="11" width="5.5703125" bestFit="1" customWidth="1"/>
    <col min="12" max="16" width="23.7109375" customWidth="1"/>
    <col min="17" max="17" width="15.140625" bestFit="1" customWidth="1"/>
  </cols>
  <sheetData>
    <row r="1" spans="1:18" ht="26.25" x14ac:dyDescent="0.4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18" x14ac:dyDescent="0.25">
      <c r="A2" s="131" t="s">
        <v>72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58" t="s">
        <v>2</v>
      </c>
      <c r="B4" s="45" t="s">
        <v>3</v>
      </c>
      <c r="C4" s="45" t="s">
        <v>4</v>
      </c>
      <c r="D4" s="45" t="s">
        <v>5</v>
      </c>
      <c r="E4" s="45" t="s">
        <v>6</v>
      </c>
      <c r="F4" s="66" t="s">
        <v>7</v>
      </c>
      <c r="G4" s="72" t="s">
        <v>8</v>
      </c>
      <c r="H4" s="76" t="s">
        <v>62</v>
      </c>
      <c r="I4" s="70" t="s">
        <v>141</v>
      </c>
      <c r="J4" s="80" t="s">
        <v>9</v>
      </c>
      <c r="K4" s="83"/>
      <c r="L4" s="86" t="s">
        <v>10</v>
      </c>
      <c r="M4" s="45" t="s">
        <v>22</v>
      </c>
      <c r="N4" s="45" t="s">
        <v>23</v>
      </c>
      <c r="O4" s="45" t="s">
        <v>23</v>
      </c>
      <c r="P4" s="45" t="s">
        <v>24</v>
      </c>
      <c r="Q4" s="59" t="s">
        <v>11</v>
      </c>
      <c r="R4" s="59" t="s">
        <v>12</v>
      </c>
    </row>
    <row r="5" spans="1:18" x14ac:dyDescent="0.25">
      <c r="A5" s="60"/>
      <c r="B5" s="46"/>
      <c r="C5" s="46"/>
      <c r="D5" s="46"/>
      <c r="E5" s="46"/>
      <c r="F5" s="67" t="s">
        <v>13</v>
      </c>
      <c r="G5" s="73" t="s">
        <v>14</v>
      </c>
      <c r="H5" s="77" t="s">
        <v>63</v>
      </c>
      <c r="I5" s="71" t="s">
        <v>64</v>
      </c>
      <c r="J5" s="81" t="s">
        <v>15</v>
      </c>
      <c r="K5" s="84" t="s">
        <v>142</v>
      </c>
      <c r="L5" s="87" t="s">
        <v>65</v>
      </c>
      <c r="M5" s="47" t="s">
        <v>26</v>
      </c>
      <c r="N5" s="47" t="s">
        <v>27</v>
      </c>
      <c r="O5" s="47" t="s">
        <v>28</v>
      </c>
      <c r="P5" s="47" t="s">
        <v>29</v>
      </c>
      <c r="Q5" s="61"/>
      <c r="R5" s="61"/>
    </row>
    <row r="6" spans="1:18" x14ac:dyDescent="0.25">
      <c r="A6" s="62"/>
      <c r="B6" s="63"/>
      <c r="C6" s="63"/>
      <c r="D6" s="63"/>
      <c r="E6" s="63"/>
      <c r="F6" s="68" t="s">
        <v>66</v>
      </c>
      <c r="G6" s="74"/>
      <c r="H6" s="77" t="s">
        <v>67</v>
      </c>
      <c r="I6" s="71" t="s">
        <v>68</v>
      </c>
      <c r="J6" s="81" t="s">
        <v>69</v>
      </c>
      <c r="K6" s="84"/>
      <c r="L6" s="87" t="s">
        <v>70</v>
      </c>
      <c r="M6" s="47"/>
      <c r="N6" s="47" t="s">
        <v>30</v>
      </c>
      <c r="O6" s="47"/>
      <c r="P6" s="47" t="s">
        <v>31</v>
      </c>
      <c r="Q6" s="64"/>
      <c r="R6" s="64"/>
    </row>
    <row r="7" spans="1:18" x14ac:dyDescent="0.25">
      <c r="A7" s="65"/>
      <c r="B7" s="51"/>
      <c r="C7" s="51"/>
      <c r="D7" s="51"/>
      <c r="E7" s="51"/>
      <c r="F7" s="69" t="s">
        <v>71</v>
      </c>
      <c r="G7" s="75"/>
      <c r="H7" s="78"/>
      <c r="I7" s="79"/>
      <c r="J7" s="82"/>
      <c r="K7" s="85"/>
      <c r="L7" s="88"/>
      <c r="M7" s="52"/>
      <c r="N7" s="53"/>
      <c r="O7" s="53"/>
      <c r="P7" s="53"/>
      <c r="Q7" s="64"/>
      <c r="R7" s="64"/>
    </row>
    <row r="8" spans="1:18" x14ac:dyDescent="0.25">
      <c r="A8" s="54">
        <v>42828</v>
      </c>
      <c r="B8" s="56"/>
      <c r="C8" s="56"/>
      <c r="D8" s="56" t="s">
        <v>73</v>
      </c>
      <c r="E8" s="56" t="s">
        <v>16</v>
      </c>
      <c r="F8" s="4">
        <v>3450</v>
      </c>
      <c r="G8" s="4">
        <v>2500</v>
      </c>
      <c r="H8" s="4">
        <v>1500</v>
      </c>
      <c r="I8" s="4">
        <v>550</v>
      </c>
      <c r="J8" s="4">
        <v>1150</v>
      </c>
      <c r="K8" s="4"/>
      <c r="L8" s="4">
        <v>100</v>
      </c>
      <c r="M8" s="4"/>
      <c r="N8" s="4"/>
      <c r="O8" s="4"/>
      <c r="P8" s="4"/>
      <c r="Q8" s="4">
        <f>SUM(F8:P8)+R8</f>
        <v>9250</v>
      </c>
      <c r="R8" s="4">
        <v>0</v>
      </c>
    </row>
    <row r="9" spans="1:18" x14ac:dyDescent="0.25">
      <c r="A9" s="2">
        <v>42838</v>
      </c>
      <c r="B9" s="5"/>
      <c r="C9" s="3"/>
      <c r="D9" s="3" t="s">
        <v>73</v>
      </c>
      <c r="E9" s="3" t="s">
        <v>75</v>
      </c>
      <c r="F9" s="4"/>
      <c r="G9" s="4"/>
      <c r="H9" s="4">
        <v>500</v>
      </c>
      <c r="I9" s="4"/>
      <c r="J9" s="4">
        <v>531.34</v>
      </c>
      <c r="K9" s="4"/>
      <c r="L9" s="4"/>
      <c r="M9" s="4"/>
      <c r="N9" s="4"/>
      <c r="O9" s="4"/>
      <c r="P9" s="4"/>
      <c r="Q9" s="4">
        <f t="shared" ref="Q9:Q17" si="0">SUM(F9:P9)+R9</f>
        <v>1031.3400000000001</v>
      </c>
      <c r="R9" s="4">
        <v>0</v>
      </c>
    </row>
    <row r="10" spans="1:18" x14ac:dyDescent="0.25">
      <c r="A10" s="2">
        <v>42928</v>
      </c>
      <c r="B10" s="5"/>
      <c r="C10" s="3"/>
      <c r="D10" s="3" t="s">
        <v>115</v>
      </c>
      <c r="E10" s="3" t="s">
        <v>116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f t="shared" si="0"/>
        <v>1163.94</v>
      </c>
      <c r="R10" s="4">
        <v>1163.94</v>
      </c>
    </row>
    <row r="11" spans="1:18" x14ac:dyDescent="0.25">
      <c r="A11" s="2">
        <v>42979</v>
      </c>
      <c r="B11" s="3"/>
      <c r="C11" s="3"/>
      <c r="D11" s="3" t="s">
        <v>73</v>
      </c>
      <c r="E11" s="3" t="s">
        <v>16</v>
      </c>
      <c r="F11" s="4">
        <v>4400</v>
      </c>
      <c r="G11" s="4">
        <v>2000</v>
      </c>
      <c r="H11" s="4">
        <v>1000</v>
      </c>
      <c r="I11" s="4">
        <v>200</v>
      </c>
      <c r="J11" s="4">
        <v>1000</v>
      </c>
      <c r="K11" s="4"/>
      <c r="L11" s="4">
        <v>650</v>
      </c>
      <c r="M11" s="4"/>
      <c r="N11" s="4"/>
      <c r="O11" s="4"/>
      <c r="P11" s="4"/>
      <c r="Q11" s="4">
        <f t="shared" si="0"/>
        <v>9250</v>
      </c>
      <c r="R11" s="4">
        <v>0</v>
      </c>
    </row>
    <row r="12" spans="1:18" x14ac:dyDescent="0.25">
      <c r="A12" s="2">
        <v>43010</v>
      </c>
      <c r="B12" s="3"/>
      <c r="C12" s="3"/>
      <c r="D12" s="3" t="s">
        <v>164</v>
      </c>
      <c r="E12" s="3" t="s">
        <v>165</v>
      </c>
      <c r="F12" s="4">
        <v>265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f t="shared" si="0"/>
        <v>265</v>
      </c>
      <c r="R12" s="4">
        <v>0</v>
      </c>
    </row>
    <row r="13" spans="1:18" x14ac:dyDescent="0.25">
      <c r="A13" s="2">
        <v>43010</v>
      </c>
      <c r="B13" s="3"/>
      <c r="C13" s="3"/>
      <c r="D13" s="3" t="s">
        <v>221</v>
      </c>
      <c r="E13" s="3" t="s">
        <v>166</v>
      </c>
      <c r="F13" s="4">
        <v>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f t="shared" si="0"/>
        <v>5</v>
      </c>
      <c r="R13" s="4">
        <v>0</v>
      </c>
    </row>
    <row r="14" spans="1:18" x14ac:dyDescent="0.25">
      <c r="A14" s="2">
        <v>43073</v>
      </c>
      <c r="B14" s="3"/>
      <c r="C14" s="3"/>
      <c r="D14" s="3" t="s">
        <v>183</v>
      </c>
      <c r="E14" s="3" t="s">
        <v>184</v>
      </c>
      <c r="F14" s="4">
        <v>1.93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f t="shared" si="0"/>
        <v>1.93</v>
      </c>
      <c r="R14" s="4">
        <v>0</v>
      </c>
    </row>
    <row r="15" spans="1:18" x14ac:dyDescent="0.25">
      <c r="A15" s="2">
        <v>43132</v>
      </c>
      <c r="B15" s="3"/>
      <c r="C15" s="3"/>
      <c r="D15" s="3" t="s">
        <v>221</v>
      </c>
      <c r="E15" s="3" t="s">
        <v>222</v>
      </c>
      <c r="F15" s="4">
        <v>13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f t="shared" si="0"/>
        <v>13</v>
      </c>
      <c r="R15" s="4">
        <v>0</v>
      </c>
    </row>
    <row r="16" spans="1:18" x14ac:dyDescent="0.25">
      <c r="A16" s="2">
        <v>43151</v>
      </c>
      <c r="B16" s="3"/>
      <c r="C16" s="3"/>
      <c r="D16" s="3" t="s">
        <v>73</v>
      </c>
      <c r="E16" s="3" t="s">
        <v>215</v>
      </c>
      <c r="F16" s="4">
        <v>181.93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f t="shared" si="0"/>
        <v>181.93</v>
      </c>
      <c r="R16" s="4">
        <v>0</v>
      </c>
    </row>
    <row r="17" spans="1:18" x14ac:dyDescent="0.25">
      <c r="A17" s="2">
        <v>43164</v>
      </c>
      <c r="B17" s="3"/>
      <c r="C17" s="3"/>
      <c r="D17" s="3" t="s">
        <v>183</v>
      </c>
      <c r="E17" s="3" t="s">
        <v>184</v>
      </c>
      <c r="F17" s="4">
        <v>5.5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>
        <f t="shared" si="0"/>
        <v>5.5</v>
      </c>
      <c r="R17" s="4">
        <v>0</v>
      </c>
    </row>
    <row r="18" spans="1:18" x14ac:dyDescent="0.25">
      <c r="A18" s="3"/>
      <c r="B18" s="3"/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3"/>
      <c r="B19" s="3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3"/>
      <c r="B20" s="3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3"/>
      <c r="B21" s="3"/>
      <c r="C21" s="3"/>
      <c r="D21" s="3"/>
      <c r="E21" s="3"/>
      <c r="F21" s="6">
        <f>SUM(F6:F20)</f>
        <v>8322.36</v>
      </c>
      <c r="G21" s="6">
        <f t="shared" ref="G21:P21" si="1">SUM(G6:G20)</f>
        <v>4500</v>
      </c>
      <c r="H21" s="6">
        <f t="shared" si="1"/>
        <v>3000</v>
      </c>
      <c r="I21" s="6">
        <f t="shared" si="1"/>
        <v>750</v>
      </c>
      <c r="J21" s="6">
        <f t="shared" si="1"/>
        <v>2681.34</v>
      </c>
      <c r="K21" s="6">
        <f t="shared" si="1"/>
        <v>0</v>
      </c>
      <c r="L21" s="6">
        <f t="shared" si="1"/>
        <v>750</v>
      </c>
      <c r="M21" s="6">
        <f t="shared" si="1"/>
        <v>0</v>
      </c>
      <c r="N21" s="6">
        <f t="shared" si="1"/>
        <v>0</v>
      </c>
      <c r="O21" s="6">
        <f t="shared" si="1"/>
        <v>0</v>
      </c>
      <c r="P21" s="6">
        <f t="shared" si="1"/>
        <v>0</v>
      </c>
      <c r="Q21" s="7">
        <f>SUM(Q8:Q20)</f>
        <v>21167.64</v>
      </c>
      <c r="R21" s="6">
        <f>SUM(R8:R20)</f>
        <v>1163.94</v>
      </c>
    </row>
    <row r="22" spans="1:18" x14ac:dyDescent="0.25"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25">
      <c r="D23" s="9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x14ac:dyDescent="0.25"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5"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5"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5"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5"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5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5"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</sheetData>
  <mergeCells count="2">
    <mergeCell ref="A1:R1"/>
    <mergeCell ref="A2:R2"/>
  </mergeCells>
  <pageMargins left="0.7" right="0.7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1"/>
  <sheetViews>
    <sheetView topLeftCell="F64" workbookViewId="0">
      <selection activeCell="R81" sqref="R81"/>
    </sheetView>
  </sheetViews>
  <sheetFormatPr defaultRowHeight="15" x14ac:dyDescent="0.25"/>
  <cols>
    <col min="1" max="1" width="12.28515625" bestFit="1" customWidth="1"/>
    <col min="2" max="2" width="10.28515625" bestFit="1" customWidth="1"/>
    <col min="3" max="3" width="15.42578125" bestFit="1" customWidth="1"/>
    <col min="4" max="4" width="34.85546875" bestFit="1" customWidth="1"/>
    <col min="5" max="5" width="44.28515625" bestFit="1" customWidth="1"/>
    <col min="6" max="6" width="21" bestFit="1" customWidth="1"/>
    <col min="7" max="7" width="9.140625" bestFit="1" customWidth="1"/>
    <col min="8" max="8" width="14.42578125" bestFit="1" customWidth="1"/>
    <col min="9" max="9" width="12.42578125" bestFit="1" customWidth="1"/>
    <col min="10" max="10" width="15" bestFit="1" customWidth="1"/>
    <col min="11" max="11" width="10.5703125" bestFit="1" customWidth="1"/>
    <col min="12" max="12" width="11.85546875" bestFit="1" customWidth="1"/>
    <col min="13" max="13" width="14.140625" bestFit="1" customWidth="1"/>
    <col min="14" max="14" width="15.28515625" bestFit="1" customWidth="1"/>
    <col min="15" max="15" width="7.42578125" bestFit="1" customWidth="1"/>
    <col min="16" max="16" width="10.7109375" bestFit="1" customWidth="1"/>
    <col min="17" max="17" width="17" bestFit="1" customWidth="1"/>
    <col min="18" max="18" width="11" bestFit="1" customWidth="1"/>
  </cols>
  <sheetData>
    <row r="1" spans="1:18" ht="26.25" x14ac:dyDescent="0.4">
      <c r="A1" s="130" t="s">
        <v>19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18" x14ac:dyDescent="0.25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45" t="s">
        <v>2</v>
      </c>
      <c r="B4" s="45" t="s">
        <v>3</v>
      </c>
      <c r="C4" s="45" t="s">
        <v>4</v>
      </c>
      <c r="D4" s="45" t="s">
        <v>20</v>
      </c>
      <c r="E4" s="45" t="s">
        <v>21</v>
      </c>
      <c r="F4" s="66" t="s">
        <v>7</v>
      </c>
      <c r="G4" s="72" t="s">
        <v>8</v>
      </c>
      <c r="H4" s="76" t="s">
        <v>62</v>
      </c>
      <c r="I4" s="70" t="s">
        <v>141</v>
      </c>
      <c r="J4" s="80" t="s">
        <v>9</v>
      </c>
      <c r="K4" s="83"/>
      <c r="L4" s="86" t="s">
        <v>10</v>
      </c>
      <c r="M4" s="45" t="s">
        <v>22</v>
      </c>
      <c r="N4" s="45" t="s">
        <v>23</v>
      </c>
      <c r="O4" s="45" t="s">
        <v>23</v>
      </c>
      <c r="P4" s="45" t="s">
        <v>24</v>
      </c>
      <c r="Q4" s="45" t="s">
        <v>25</v>
      </c>
      <c r="R4" s="45" t="s">
        <v>12</v>
      </c>
    </row>
    <row r="5" spans="1:18" x14ac:dyDescent="0.25">
      <c r="A5" s="46"/>
      <c r="B5" s="46"/>
      <c r="C5" s="46"/>
      <c r="D5" s="46"/>
      <c r="E5" s="46"/>
      <c r="F5" s="67" t="s">
        <v>13</v>
      </c>
      <c r="G5" s="73" t="s">
        <v>14</v>
      </c>
      <c r="H5" s="77" t="s">
        <v>63</v>
      </c>
      <c r="I5" s="71" t="s">
        <v>64</v>
      </c>
      <c r="J5" s="81" t="s">
        <v>15</v>
      </c>
      <c r="K5" s="84" t="s">
        <v>146</v>
      </c>
      <c r="L5" s="87" t="s">
        <v>65</v>
      </c>
      <c r="M5" s="47" t="s">
        <v>26</v>
      </c>
      <c r="N5" s="47" t="s">
        <v>27</v>
      </c>
      <c r="O5" s="47" t="s">
        <v>28</v>
      </c>
      <c r="P5" s="47" t="s">
        <v>29</v>
      </c>
      <c r="Q5" s="46"/>
      <c r="R5" s="46"/>
    </row>
    <row r="6" spans="1:18" x14ac:dyDescent="0.25">
      <c r="A6" s="46"/>
      <c r="B6" s="46"/>
      <c r="C6" s="46"/>
      <c r="D6" s="46"/>
      <c r="E6" s="48"/>
      <c r="F6" s="68" t="s">
        <v>66</v>
      </c>
      <c r="G6" s="74"/>
      <c r="H6" s="77" t="s">
        <v>67</v>
      </c>
      <c r="I6" s="71" t="s">
        <v>68</v>
      </c>
      <c r="J6" s="81" t="s">
        <v>69</v>
      </c>
      <c r="K6" s="84" t="s">
        <v>147</v>
      </c>
      <c r="L6" s="87" t="s">
        <v>70</v>
      </c>
      <c r="M6" s="47"/>
      <c r="N6" s="47" t="s">
        <v>30</v>
      </c>
      <c r="O6" s="47"/>
      <c r="P6" s="47" t="s">
        <v>31</v>
      </c>
      <c r="Q6" s="46"/>
      <c r="R6" s="46"/>
    </row>
    <row r="7" spans="1:18" x14ac:dyDescent="0.25">
      <c r="A7" s="49"/>
      <c r="B7" s="50"/>
      <c r="C7" s="51"/>
      <c r="D7" s="51"/>
      <c r="E7" s="51"/>
      <c r="F7" s="69" t="s">
        <v>71</v>
      </c>
      <c r="G7" s="75"/>
      <c r="H7" s="78"/>
      <c r="I7" s="79"/>
      <c r="J7" s="82"/>
      <c r="K7" s="85" t="s">
        <v>148</v>
      </c>
      <c r="L7" s="88"/>
      <c r="M7" s="52"/>
      <c r="N7" s="53"/>
      <c r="O7" s="53"/>
      <c r="P7" s="53"/>
      <c r="Q7" s="52"/>
      <c r="R7" s="52"/>
    </row>
    <row r="8" spans="1:18" x14ac:dyDescent="0.25">
      <c r="A8" s="54">
        <v>42852</v>
      </c>
      <c r="B8" s="55" t="s">
        <v>82</v>
      </c>
      <c r="C8" s="56">
        <v>101472</v>
      </c>
      <c r="D8" s="56" t="s">
        <v>83</v>
      </c>
      <c r="E8" s="56" t="s">
        <v>84</v>
      </c>
      <c r="F8" s="57"/>
      <c r="G8" s="57">
        <v>1125</v>
      </c>
      <c r="H8" s="57"/>
      <c r="I8" s="57"/>
      <c r="J8" s="57"/>
      <c r="K8" s="57"/>
      <c r="L8" s="57"/>
      <c r="M8" s="57"/>
      <c r="N8" s="57"/>
      <c r="O8" s="57"/>
      <c r="P8" s="57"/>
      <c r="Q8" s="57">
        <f t="shared" ref="Q8:Q33" si="0">SUM(F8:P8)+R8</f>
        <v>1125</v>
      </c>
      <c r="R8" s="57">
        <v>0</v>
      </c>
    </row>
    <row r="9" spans="1:18" x14ac:dyDescent="0.25">
      <c r="A9" s="2">
        <v>42852</v>
      </c>
      <c r="B9" s="5" t="s">
        <v>113</v>
      </c>
      <c r="C9" s="3">
        <v>101473</v>
      </c>
      <c r="D9" s="3" t="s">
        <v>85</v>
      </c>
      <c r="E9" s="3" t="s">
        <v>86</v>
      </c>
      <c r="F9" s="4">
        <v>30</v>
      </c>
      <c r="G9" s="4"/>
      <c r="H9" s="4"/>
      <c r="I9" s="4"/>
      <c r="J9" s="4"/>
      <c r="K9" s="4"/>
      <c r="L9" s="4"/>
      <c r="M9" s="4"/>
      <c r="N9" s="4"/>
      <c r="O9" s="4"/>
      <c r="P9" s="4"/>
      <c r="Q9" s="4">
        <f t="shared" si="0"/>
        <v>30</v>
      </c>
      <c r="R9" s="4">
        <v>0</v>
      </c>
    </row>
    <row r="10" spans="1:18" x14ac:dyDescent="0.25">
      <c r="A10" s="2">
        <v>42852</v>
      </c>
      <c r="B10" s="5" t="s">
        <v>87</v>
      </c>
      <c r="C10" s="3">
        <v>101474</v>
      </c>
      <c r="D10" s="3" t="s">
        <v>88</v>
      </c>
      <c r="E10" s="3" t="s">
        <v>89</v>
      </c>
      <c r="F10" s="4"/>
      <c r="G10" s="4"/>
      <c r="H10" s="4">
        <v>215</v>
      </c>
      <c r="I10" s="4"/>
      <c r="J10" s="4"/>
      <c r="K10" s="4"/>
      <c r="L10" s="4"/>
      <c r="M10" s="4"/>
      <c r="N10" s="4"/>
      <c r="O10" s="4"/>
      <c r="P10" s="4"/>
      <c r="Q10" s="4">
        <f t="shared" si="0"/>
        <v>258</v>
      </c>
      <c r="R10" s="4">
        <v>43</v>
      </c>
    </row>
    <row r="11" spans="1:18" x14ac:dyDescent="0.25">
      <c r="A11" s="2">
        <v>42852</v>
      </c>
      <c r="B11" s="5" t="s">
        <v>113</v>
      </c>
      <c r="C11" s="3">
        <v>101475</v>
      </c>
      <c r="D11" s="3" t="s">
        <v>73</v>
      </c>
      <c r="E11" s="3" t="s">
        <v>90</v>
      </c>
      <c r="F11" s="4"/>
      <c r="G11" s="4"/>
      <c r="H11" s="4"/>
      <c r="I11" s="4">
        <v>200.2</v>
      </c>
      <c r="J11" s="4"/>
      <c r="K11" s="4"/>
      <c r="L11" s="4"/>
      <c r="M11" s="4"/>
      <c r="N11" s="4"/>
      <c r="O11" s="4"/>
      <c r="P11" s="4"/>
      <c r="Q11" s="4">
        <f t="shared" si="0"/>
        <v>240.23999999999998</v>
      </c>
      <c r="R11" s="4">
        <v>40.04</v>
      </c>
    </row>
    <row r="12" spans="1:18" x14ac:dyDescent="0.25">
      <c r="A12" s="2">
        <v>42852</v>
      </c>
      <c r="B12" s="5" t="s">
        <v>113</v>
      </c>
      <c r="C12" s="3">
        <v>101476</v>
      </c>
      <c r="D12" s="3" t="s">
        <v>83</v>
      </c>
      <c r="E12" s="3" t="s">
        <v>91</v>
      </c>
      <c r="F12" s="4">
        <v>10.62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f t="shared" si="0"/>
        <v>10.62</v>
      </c>
      <c r="R12" s="4">
        <v>0</v>
      </c>
    </row>
    <row r="13" spans="1:18" x14ac:dyDescent="0.25">
      <c r="A13" s="2">
        <v>42846</v>
      </c>
      <c r="B13" s="5" t="s">
        <v>114</v>
      </c>
      <c r="C13" s="3" t="s">
        <v>92</v>
      </c>
      <c r="D13" s="3" t="s">
        <v>93</v>
      </c>
      <c r="E13" s="3" t="s">
        <v>94</v>
      </c>
      <c r="F13" s="4">
        <v>24.43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f t="shared" si="0"/>
        <v>29.32</v>
      </c>
      <c r="R13" s="4">
        <v>4.8899999999999997</v>
      </c>
    </row>
    <row r="14" spans="1:18" x14ac:dyDescent="0.25">
      <c r="A14" s="2">
        <v>42880</v>
      </c>
      <c r="B14" s="5" t="s">
        <v>96</v>
      </c>
      <c r="C14" s="3">
        <v>101477</v>
      </c>
      <c r="D14" s="3" t="s">
        <v>97</v>
      </c>
      <c r="E14" s="3" t="s">
        <v>98</v>
      </c>
      <c r="F14" s="4">
        <v>450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f t="shared" si="0"/>
        <v>450</v>
      </c>
      <c r="R14" s="4">
        <v>0</v>
      </c>
    </row>
    <row r="15" spans="1:18" x14ac:dyDescent="0.25">
      <c r="A15" s="2">
        <v>42880</v>
      </c>
      <c r="B15" s="5" t="s">
        <v>99</v>
      </c>
      <c r="C15" s="3">
        <v>101478</v>
      </c>
      <c r="D15" s="3" t="s">
        <v>100</v>
      </c>
      <c r="E15" s="3" t="s">
        <v>101</v>
      </c>
      <c r="F15" s="4"/>
      <c r="G15" s="4"/>
      <c r="H15" s="4"/>
      <c r="I15" s="4"/>
      <c r="J15" s="4"/>
      <c r="K15" s="4"/>
      <c r="L15" s="4">
        <v>600</v>
      </c>
      <c r="M15" s="4"/>
      <c r="N15" s="4"/>
      <c r="O15" s="4"/>
      <c r="P15" s="4"/>
      <c r="Q15" s="4">
        <f t="shared" si="0"/>
        <v>600</v>
      </c>
      <c r="R15" s="4">
        <v>0</v>
      </c>
    </row>
    <row r="16" spans="1:18" x14ac:dyDescent="0.25">
      <c r="A16" s="2">
        <v>42880</v>
      </c>
      <c r="B16" s="5" t="s">
        <v>102</v>
      </c>
      <c r="C16" s="3">
        <v>101479</v>
      </c>
      <c r="D16" s="3" t="s">
        <v>85</v>
      </c>
      <c r="E16" s="3" t="s">
        <v>103</v>
      </c>
      <c r="F16" s="4">
        <v>350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f t="shared" si="0"/>
        <v>350</v>
      </c>
      <c r="R16" s="4">
        <v>0</v>
      </c>
    </row>
    <row r="17" spans="1:18" x14ac:dyDescent="0.25">
      <c r="A17" s="2">
        <v>42880</v>
      </c>
      <c r="B17" s="5" t="s">
        <v>87</v>
      </c>
      <c r="C17" s="3">
        <v>101480</v>
      </c>
      <c r="D17" s="3" t="s">
        <v>88</v>
      </c>
      <c r="E17" s="3" t="s">
        <v>89</v>
      </c>
      <c r="F17" s="4"/>
      <c r="G17" s="4"/>
      <c r="H17" s="4">
        <v>215</v>
      </c>
      <c r="I17" s="4"/>
      <c r="J17" s="4"/>
      <c r="K17" s="4"/>
      <c r="L17" s="4"/>
      <c r="M17" s="4"/>
      <c r="N17" s="4"/>
      <c r="O17" s="4"/>
      <c r="P17" s="4"/>
      <c r="Q17" s="4">
        <f t="shared" si="0"/>
        <v>258</v>
      </c>
      <c r="R17" s="4">
        <v>43</v>
      </c>
    </row>
    <row r="18" spans="1:18" x14ac:dyDescent="0.25">
      <c r="A18" s="2">
        <v>42880</v>
      </c>
      <c r="B18" s="5" t="s">
        <v>104</v>
      </c>
      <c r="C18" s="3">
        <v>101481</v>
      </c>
      <c r="D18" s="3" t="s">
        <v>105</v>
      </c>
      <c r="E18" s="3" t="s">
        <v>106</v>
      </c>
      <c r="F18" s="4">
        <v>498.35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f t="shared" si="0"/>
        <v>498.35</v>
      </c>
      <c r="R18" s="4">
        <v>0</v>
      </c>
    </row>
    <row r="19" spans="1:18" x14ac:dyDescent="0.25">
      <c r="A19" s="2">
        <v>42880</v>
      </c>
      <c r="B19" s="5" t="s">
        <v>95</v>
      </c>
      <c r="C19" s="3">
        <v>101482</v>
      </c>
      <c r="D19" s="3" t="s">
        <v>107</v>
      </c>
      <c r="E19" s="3" t="s">
        <v>108</v>
      </c>
      <c r="F19" s="4"/>
      <c r="G19" s="4"/>
      <c r="H19" s="4"/>
      <c r="I19" s="4"/>
      <c r="J19" s="4"/>
      <c r="K19" s="4"/>
      <c r="L19" s="4"/>
      <c r="M19" s="4"/>
      <c r="N19" s="4">
        <v>97</v>
      </c>
      <c r="O19" s="4"/>
      <c r="P19" s="4"/>
      <c r="Q19" s="4">
        <f t="shared" si="0"/>
        <v>97</v>
      </c>
      <c r="R19" s="4">
        <v>0</v>
      </c>
    </row>
    <row r="20" spans="1:18" x14ac:dyDescent="0.25">
      <c r="A20" s="2">
        <v>42892</v>
      </c>
      <c r="B20" s="5"/>
      <c r="C20" s="3">
        <v>101483</v>
      </c>
      <c r="D20" s="3" t="s">
        <v>109</v>
      </c>
      <c r="E20" s="3" t="s">
        <v>110</v>
      </c>
      <c r="F20" s="4"/>
      <c r="G20" s="4"/>
      <c r="H20" s="4"/>
      <c r="I20" s="4"/>
      <c r="J20" s="4">
        <v>156.91</v>
      </c>
      <c r="K20" s="4"/>
      <c r="L20" s="4"/>
      <c r="M20" s="4"/>
      <c r="N20" s="4"/>
      <c r="O20" s="4"/>
      <c r="P20" s="4"/>
      <c r="Q20" s="4">
        <f t="shared" si="0"/>
        <v>188.29</v>
      </c>
      <c r="R20" s="4">
        <v>31.38</v>
      </c>
    </row>
    <row r="21" spans="1:18" x14ac:dyDescent="0.25">
      <c r="A21" s="2">
        <v>42892</v>
      </c>
      <c r="B21" s="5" t="s">
        <v>104</v>
      </c>
      <c r="C21" s="3">
        <v>101484</v>
      </c>
      <c r="D21" s="3" t="s">
        <v>105</v>
      </c>
      <c r="E21" s="3" t="s">
        <v>111</v>
      </c>
      <c r="F21" s="4">
        <v>21.57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f t="shared" si="0"/>
        <v>21.57</v>
      </c>
      <c r="R21" s="4">
        <v>0</v>
      </c>
    </row>
    <row r="22" spans="1:18" x14ac:dyDescent="0.25">
      <c r="A22" s="2">
        <v>42878</v>
      </c>
      <c r="B22" s="5" t="s">
        <v>114</v>
      </c>
      <c r="C22" s="3" t="s">
        <v>92</v>
      </c>
      <c r="D22" s="3" t="s">
        <v>93</v>
      </c>
      <c r="E22" s="3" t="s">
        <v>112</v>
      </c>
      <c r="F22" s="4">
        <v>23.87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f t="shared" si="0"/>
        <v>28.64</v>
      </c>
      <c r="R22" s="4">
        <v>4.7699999999999996</v>
      </c>
    </row>
    <row r="23" spans="1:18" x14ac:dyDescent="0.25">
      <c r="A23" s="2">
        <v>42915</v>
      </c>
      <c r="B23" s="5" t="s">
        <v>87</v>
      </c>
      <c r="C23" s="3">
        <v>101485</v>
      </c>
      <c r="D23" s="3" t="s">
        <v>88</v>
      </c>
      <c r="E23" s="2" t="s">
        <v>89</v>
      </c>
      <c r="F23" s="4"/>
      <c r="G23" s="4"/>
      <c r="H23" s="4">
        <v>430</v>
      </c>
      <c r="I23" s="4"/>
      <c r="J23" s="4"/>
      <c r="K23" s="4"/>
      <c r="L23" s="4"/>
      <c r="M23" s="4"/>
      <c r="N23" s="4"/>
      <c r="O23" s="4"/>
      <c r="P23" s="4"/>
      <c r="Q23" s="4">
        <f t="shared" si="0"/>
        <v>516</v>
      </c>
      <c r="R23" s="4">
        <v>86</v>
      </c>
    </row>
    <row r="24" spans="1:18" x14ac:dyDescent="0.25">
      <c r="A24" s="2">
        <v>42915</v>
      </c>
      <c r="B24" s="5"/>
      <c r="C24" s="3">
        <v>101486</v>
      </c>
      <c r="D24" s="3" t="s">
        <v>83</v>
      </c>
      <c r="E24" s="3" t="s">
        <v>117</v>
      </c>
      <c r="F24" s="4">
        <v>69.400000000000006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f t="shared" si="0"/>
        <v>85.27000000000001</v>
      </c>
      <c r="R24" s="4">
        <v>15.87</v>
      </c>
    </row>
    <row r="25" spans="1:18" x14ac:dyDescent="0.25">
      <c r="A25" s="2">
        <v>42915</v>
      </c>
      <c r="B25" s="5"/>
      <c r="C25" s="3">
        <v>101487</v>
      </c>
      <c r="D25" s="3" t="s">
        <v>85</v>
      </c>
      <c r="E25" s="3" t="s">
        <v>118</v>
      </c>
      <c r="F25" s="4">
        <v>40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f t="shared" si="0"/>
        <v>40</v>
      </c>
      <c r="R25" s="4"/>
    </row>
    <row r="26" spans="1:18" x14ac:dyDescent="0.25">
      <c r="A26" s="2">
        <v>42915</v>
      </c>
      <c r="B26" s="5" t="s">
        <v>82</v>
      </c>
      <c r="C26" s="3">
        <v>101488</v>
      </c>
      <c r="D26" s="3" t="s">
        <v>83</v>
      </c>
      <c r="E26" s="3" t="s">
        <v>119</v>
      </c>
      <c r="F26" s="4"/>
      <c r="G26" s="4">
        <v>1125</v>
      </c>
      <c r="H26" s="4"/>
      <c r="I26" s="4"/>
      <c r="J26" s="4"/>
      <c r="K26" s="4"/>
      <c r="L26" s="4"/>
      <c r="M26" s="4"/>
      <c r="N26" s="4"/>
      <c r="O26" s="4"/>
      <c r="P26" s="4"/>
      <c r="Q26" s="4">
        <f t="shared" si="0"/>
        <v>1125</v>
      </c>
      <c r="R26" s="4"/>
    </row>
    <row r="27" spans="1:18" x14ac:dyDescent="0.25">
      <c r="A27" s="2">
        <v>42909</v>
      </c>
      <c r="B27" s="5" t="s">
        <v>114</v>
      </c>
      <c r="C27" s="3" t="s">
        <v>120</v>
      </c>
      <c r="D27" s="3" t="s">
        <v>121</v>
      </c>
      <c r="E27" s="3" t="s">
        <v>122</v>
      </c>
      <c r="F27" s="4">
        <v>25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f t="shared" si="0"/>
        <v>30</v>
      </c>
      <c r="R27" s="4">
        <v>5</v>
      </c>
    </row>
    <row r="28" spans="1:18" x14ac:dyDescent="0.25">
      <c r="A28" s="2">
        <v>42936</v>
      </c>
      <c r="B28" s="5" t="s">
        <v>123</v>
      </c>
      <c r="C28" s="3">
        <v>101489</v>
      </c>
      <c r="D28" s="3" t="s">
        <v>124</v>
      </c>
      <c r="E28" s="3" t="s">
        <v>125</v>
      </c>
      <c r="F28" s="4"/>
      <c r="G28" s="4"/>
      <c r="H28" s="4"/>
      <c r="I28" s="4"/>
      <c r="J28" s="4"/>
      <c r="K28" s="4">
        <v>180</v>
      </c>
      <c r="L28" s="4"/>
      <c r="M28" s="4"/>
      <c r="N28" s="4"/>
      <c r="O28" s="4"/>
      <c r="P28" s="4"/>
      <c r="Q28" s="4">
        <f t="shared" si="0"/>
        <v>180</v>
      </c>
      <c r="R28" s="4"/>
    </row>
    <row r="29" spans="1:18" x14ac:dyDescent="0.25">
      <c r="A29" s="2">
        <v>42936</v>
      </c>
      <c r="B29" s="5" t="s">
        <v>126</v>
      </c>
      <c r="C29" s="3">
        <v>101490</v>
      </c>
      <c r="D29" s="3" t="s">
        <v>127</v>
      </c>
      <c r="E29" s="3" t="s">
        <v>128</v>
      </c>
      <c r="F29" s="4"/>
      <c r="G29" s="4"/>
      <c r="H29" s="4"/>
      <c r="I29" s="4"/>
      <c r="J29" s="4">
        <v>50</v>
      </c>
      <c r="K29" s="4"/>
      <c r="L29" s="4"/>
      <c r="M29" s="4"/>
      <c r="N29" s="4"/>
      <c r="O29" s="4"/>
      <c r="P29" s="4"/>
      <c r="Q29" s="4">
        <f t="shared" si="0"/>
        <v>50</v>
      </c>
      <c r="R29" s="4"/>
    </row>
    <row r="30" spans="1:18" x14ac:dyDescent="0.25">
      <c r="A30" s="2">
        <v>42936</v>
      </c>
      <c r="B30" s="5"/>
      <c r="C30" s="3">
        <v>101491</v>
      </c>
      <c r="D30" s="3" t="s">
        <v>129</v>
      </c>
      <c r="E30" s="3" t="s">
        <v>130</v>
      </c>
      <c r="F30" s="4">
        <v>36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f t="shared" si="0"/>
        <v>36</v>
      </c>
      <c r="R30" s="4"/>
    </row>
    <row r="31" spans="1:18" x14ac:dyDescent="0.25">
      <c r="A31" s="2">
        <v>42936</v>
      </c>
      <c r="B31" s="5"/>
      <c r="C31" s="3">
        <v>101492</v>
      </c>
      <c r="D31" s="3" t="s">
        <v>131</v>
      </c>
      <c r="E31" s="3" t="s">
        <v>132</v>
      </c>
      <c r="F31" s="4"/>
      <c r="G31" s="4"/>
      <c r="H31" s="4"/>
      <c r="I31" s="4"/>
      <c r="J31" s="4">
        <v>80</v>
      </c>
      <c r="K31" s="4"/>
      <c r="L31" s="4"/>
      <c r="M31" s="4"/>
      <c r="N31" s="4"/>
      <c r="O31" s="4"/>
      <c r="P31" s="4"/>
      <c r="Q31" s="4">
        <f t="shared" si="0"/>
        <v>80</v>
      </c>
      <c r="R31" s="4"/>
    </row>
    <row r="32" spans="1:18" x14ac:dyDescent="0.25">
      <c r="A32" s="2">
        <v>42936</v>
      </c>
      <c r="B32" s="5" t="s">
        <v>87</v>
      </c>
      <c r="C32" s="3">
        <v>101493</v>
      </c>
      <c r="D32" s="3" t="s">
        <v>88</v>
      </c>
      <c r="E32" s="3" t="s">
        <v>133</v>
      </c>
      <c r="F32" s="4"/>
      <c r="G32" s="4"/>
      <c r="H32" s="4">
        <v>738</v>
      </c>
      <c r="I32" s="4"/>
      <c r="J32" s="4"/>
      <c r="K32" s="4"/>
      <c r="L32" s="4"/>
      <c r="M32" s="4"/>
      <c r="N32" s="4"/>
      <c r="O32" s="4"/>
      <c r="P32" s="4"/>
      <c r="Q32" s="4">
        <f t="shared" si="0"/>
        <v>885.6</v>
      </c>
      <c r="R32" s="4">
        <v>147.6</v>
      </c>
    </row>
    <row r="33" spans="1:18" x14ac:dyDescent="0.25">
      <c r="A33" s="2">
        <v>42939</v>
      </c>
      <c r="B33" s="5" t="s">
        <v>114</v>
      </c>
      <c r="C33" s="3" t="s">
        <v>120</v>
      </c>
      <c r="D33" s="3" t="s">
        <v>121</v>
      </c>
      <c r="E33" s="3" t="s">
        <v>140</v>
      </c>
      <c r="F33" s="4">
        <v>24.28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f t="shared" si="0"/>
        <v>29.14</v>
      </c>
      <c r="R33" s="4">
        <v>4.8600000000000003</v>
      </c>
    </row>
    <row r="34" spans="1:18" x14ac:dyDescent="0.25">
      <c r="A34" s="2">
        <v>42978</v>
      </c>
      <c r="B34" s="5" t="s">
        <v>134</v>
      </c>
      <c r="C34" s="3">
        <v>101494</v>
      </c>
      <c r="D34" s="3" t="s">
        <v>131</v>
      </c>
      <c r="E34" s="3" t="s">
        <v>135</v>
      </c>
      <c r="F34" s="4"/>
      <c r="G34" s="4"/>
      <c r="H34" s="4"/>
      <c r="I34" s="4"/>
      <c r="J34" s="4">
        <v>80</v>
      </c>
      <c r="K34" s="4"/>
      <c r="L34" s="4"/>
      <c r="M34" s="4"/>
      <c r="N34" s="4"/>
      <c r="O34" s="4"/>
      <c r="P34" s="4"/>
      <c r="Q34" s="4">
        <f t="shared" ref="Q34:Q59" si="1">SUM(F34:N34)+R34</f>
        <v>80</v>
      </c>
      <c r="R34" s="4"/>
    </row>
    <row r="35" spans="1:18" x14ac:dyDescent="0.25">
      <c r="A35" s="2">
        <v>42978</v>
      </c>
      <c r="B35" s="9" t="s">
        <v>136</v>
      </c>
      <c r="C35" s="3">
        <v>101495</v>
      </c>
      <c r="D35" s="3" t="s">
        <v>137</v>
      </c>
      <c r="E35" s="3" t="s">
        <v>138</v>
      </c>
      <c r="F35" s="4"/>
      <c r="G35" s="4"/>
      <c r="H35" s="4"/>
      <c r="I35" s="4"/>
      <c r="J35" s="4">
        <v>94.5</v>
      </c>
      <c r="K35" s="4"/>
      <c r="L35" s="4"/>
      <c r="M35" s="4"/>
      <c r="N35" s="4"/>
      <c r="O35" s="4"/>
      <c r="P35" s="4"/>
      <c r="Q35" s="4">
        <f t="shared" si="1"/>
        <v>113.4</v>
      </c>
      <c r="R35" s="4">
        <v>18.899999999999999</v>
      </c>
    </row>
    <row r="36" spans="1:18" x14ac:dyDescent="0.25">
      <c r="A36" s="2">
        <v>42978</v>
      </c>
      <c r="B36" s="5" t="s">
        <v>87</v>
      </c>
      <c r="C36" s="3">
        <v>101496</v>
      </c>
      <c r="D36" s="3" t="s">
        <v>88</v>
      </c>
      <c r="E36" s="3" t="s">
        <v>89</v>
      </c>
      <c r="F36" s="4"/>
      <c r="G36" s="4"/>
      <c r="H36" s="4">
        <v>345</v>
      </c>
      <c r="I36" s="4"/>
      <c r="J36" s="4"/>
      <c r="K36" s="4"/>
      <c r="L36" s="4"/>
      <c r="M36" s="4"/>
      <c r="N36" s="4"/>
      <c r="O36" s="4"/>
      <c r="P36" s="4"/>
      <c r="Q36" s="4">
        <f t="shared" si="1"/>
        <v>414</v>
      </c>
      <c r="R36" s="4">
        <v>69</v>
      </c>
    </row>
    <row r="37" spans="1:18" x14ac:dyDescent="0.25">
      <c r="A37" s="2">
        <v>42970</v>
      </c>
      <c r="B37" s="5" t="s">
        <v>114</v>
      </c>
      <c r="C37" s="3" t="s">
        <v>120</v>
      </c>
      <c r="D37" s="3" t="s">
        <v>121</v>
      </c>
      <c r="E37" s="3" t="s">
        <v>139</v>
      </c>
      <c r="F37" s="4">
        <v>24.69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>
        <f t="shared" si="1"/>
        <v>29.630000000000003</v>
      </c>
      <c r="R37" s="4">
        <v>4.9400000000000004</v>
      </c>
    </row>
    <row r="38" spans="1:18" x14ac:dyDescent="0.25">
      <c r="A38" s="2">
        <v>43001</v>
      </c>
      <c r="B38" s="5" t="s">
        <v>114</v>
      </c>
      <c r="C38" s="3" t="s">
        <v>92</v>
      </c>
      <c r="D38" s="3" t="s">
        <v>121</v>
      </c>
      <c r="E38" s="3" t="s">
        <v>162</v>
      </c>
      <c r="F38" s="4">
        <v>24.26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>
        <f t="shared" si="1"/>
        <v>29.11</v>
      </c>
      <c r="R38" s="4">
        <v>4.8499999999999996</v>
      </c>
    </row>
    <row r="39" spans="1:18" x14ac:dyDescent="0.25">
      <c r="A39" s="2">
        <v>43006</v>
      </c>
      <c r="B39" s="5" t="s">
        <v>149</v>
      </c>
      <c r="C39" s="3">
        <v>101497</v>
      </c>
      <c r="D39" s="3" t="s">
        <v>150</v>
      </c>
      <c r="E39" s="3" t="s">
        <v>151</v>
      </c>
      <c r="F39" s="4"/>
      <c r="G39" s="4"/>
      <c r="H39" s="4"/>
      <c r="I39" s="4"/>
      <c r="J39" s="4">
        <v>20</v>
      </c>
      <c r="K39" s="4"/>
      <c r="L39" s="4"/>
      <c r="M39" s="4"/>
      <c r="N39" s="4"/>
      <c r="O39" s="4"/>
      <c r="P39" s="4"/>
      <c r="Q39" s="4">
        <f t="shared" si="1"/>
        <v>20</v>
      </c>
      <c r="R39" s="4"/>
    </row>
    <row r="40" spans="1:18" x14ac:dyDescent="0.25">
      <c r="A40" s="2">
        <v>43006</v>
      </c>
      <c r="B40" s="5"/>
      <c r="C40" s="3">
        <v>101498</v>
      </c>
      <c r="D40" s="3" t="s">
        <v>152</v>
      </c>
      <c r="E40" s="3" t="s">
        <v>153</v>
      </c>
      <c r="F40" s="4">
        <v>30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f t="shared" si="1"/>
        <v>30</v>
      </c>
      <c r="R40" s="4"/>
    </row>
    <row r="41" spans="1:18" x14ac:dyDescent="0.25">
      <c r="A41" s="2">
        <v>43006</v>
      </c>
      <c r="B41" s="5"/>
      <c r="C41" s="3">
        <v>101499</v>
      </c>
      <c r="D41" s="3" t="s">
        <v>83</v>
      </c>
      <c r="E41" s="3" t="s">
        <v>154</v>
      </c>
      <c r="F41" s="4"/>
      <c r="G41" s="4">
        <v>1125</v>
      </c>
      <c r="H41" s="4"/>
      <c r="I41" s="4"/>
      <c r="J41" s="4"/>
      <c r="K41" s="4"/>
      <c r="L41" s="4"/>
      <c r="M41" s="4"/>
      <c r="N41" s="4"/>
      <c r="O41" s="4"/>
      <c r="P41" s="4"/>
      <c r="Q41" s="4">
        <f t="shared" si="1"/>
        <v>1125</v>
      </c>
      <c r="R41" s="4"/>
    </row>
    <row r="42" spans="1:18" x14ac:dyDescent="0.25">
      <c r="A42" s="2">
        <v>43006</v>
      </c>
      <c r="B42" s="5"/>
      <c r="C42" s="3">
        <v>101500</v>
      </c>
      <c r="D42" s="3" t="s">
        <v>97</v>
      </c>
      <c r="E42" s="3" t="s">
        <v>155</v>
      </c>
      <c r="F42" s="4">
        <v>450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>
        <f t="shared" si="1"/>
        <v>450</v>
      </c>
      <c r="R42" s="4"/>
    </row>
    <row r="43" spans="1:18" x14ac:dyDescent="0.25">
      <c r="A43" s="2"/>
      <c r="B43" s="5" t="s">
        <v>87</v>
      </c>
      <c r="C43" s="3">
        <v>101501</v>
      </c>
      <c r="D43" s="3" t="s">
        <v>88</v>
      </c>
      <c r="E43" s="3" t="s">
        <v>89</v>
      </c>
      <c r="F43" s="4"/>
      <c r="G43" s="4"/>
      <c r="H43" s="4">
        <v>430</v>
      </c>
      <c r="I43" s="4"/>
      <c r="J43" s="4"/>
      <c r="K43" s="4"/>
      <c r="L43" s="4"/>
      <c r="M43" s="4"/>
      <c r="N43" s="4"/>
      <c r="O43" s="4"/>
      <c r="P43" s="4"/>
      <c r="Q43" s="4">
        <f t="shared" si="1"/>
        <v>516</v>
      </c>
      <c r="R43" s="4">
        <v>86</v>
      </c>
    </row>
    <row r="44" spans="1:18" x14ac:dyDescent="0.25">
      <c r="A44" s="2"/>
      <c r="B44" s="5" t="s">
        <v>161</v>
      </c>
      <c r="C44" s="3">
        <v>101502</v>
      </c>
      <c r="D44" s="3" t="s">
        <v>156</v>
      </c>
      <c r="E44" s="3" t="s">
        <v>157</v>
      </c>
      <c r="F44" s="4">
        <v>156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>
        <f t="shared" si="1"/>
        <v>182</v>
      </c>
      <c r="R44" s="4">
        <v>26</v>
      </c>
    </row>
    <row r="45" spans="1:18" x14ac:dyDescent="0.25">
      <c r="A45" s="2"/>
      <c r="B45" s="5" t="s">
        <v>161</v>
      </c>
      <c r="C45" s="3">
        <v>101503</v>
      </c>
      <c r="D45" s="3" t="s">
        <v>73</v>
      </c>
      <c r="E45" s="3" t="s">
        <v>90</v>
      </c>
      <c r="F45" s="4"/>
      <c r="G45" s="4"/>
      <c r="H45" s="4"/>
      <c r="I45" s="4">
        <v>400.4</v>
      </c>
      <c r="J45" s="4"/>
      <c r="K45" s="4"/>
      <c r="L45" s="4"/>
      <c r="M45" s="4"/>
      <c r="N45" s="4"/>
      <c r="O45" s="4"/>
      <c r="P45" s="4"/>
      <c r="Q45" s="4">
        <f t="shared" si="1"/>
        <v>480.47999999999996</v>
      </c>
      <c r="R45" s="4">
        <v>80.08</v>
      </c>
    </row>
    <row r="46" spans="1:18" x14ac:dyDescent="0.25">
      <c r="A46" s="2"/>
      <c r="B46" s="5" t="s">
        <v>160</v>
      </c>
      <c r="C46" s="3">
        <v>101504</v>
      </c>
      <c r="D46" s="3" t="s">
        <v>158</v>
      </c>
      <c r="E46" s="3" t="s">
        <v>159</v>
      </c>
      <c r="F46" s="4"/>
      <c r="G46" s="4"/>
      <c r="H46" s="4"/>
      <c r="I46" s="4"/>
      <c r="J46" s="4"/>
      <c r="K46" s="4"/>
      <c r="L46" s="4">
        <v>150</v>
      </c>
      <c r="M46" s="4"/>
      <c r="N46" s="4"/>
      <c r="O46" s="4"/>
      <c r="P46" s="4"/>
      <c r="Q46" s="4">
        <f t="shared" si="1"/>
        <v>150</v>
      </c>
      <c r="R46" s="4"/>
    </row>
    <row r="47" spans="1:18" x14ac:dyDescent="0.25">
      <c r="A47" s="2">
        <v>43032</v>
      </c>
      <c r="B47" s="5" t="s">
        <v>114</v>
      </c>
      <c r="C47" s="3" t="s">
        <v>120</v>
      </c>
      <c r="D47" s="3" t="s">
        <v>121</v>
      </c>
      <c r="E47" s="3" t="s">
        <v>163</v>
      </c>
      <c r="F47" s="4">
        <v>23.62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>
        <f t="shared" si="1"/>
        <v>28.34</v>
      </c>
      <c r="R47" s="4">
        <v>4.72</v>
      </c>
    </row>
    <row r="48" spans="1:18" x14ac:dyDescent="0.25">
      <c r="A48" s="2">
        <v>43069</v>
      </c>
      <c r="B48" s="5"/>
      <c r="C48" s="3">
        <v>101505</v>
      </c>
      <c r="D48" s="3" t="s">
        <v>167</v>
      </c>
      <c r="E48" s="3" t="s">
        <v>168</v>
      </c>
      <c r="F48" s="4">
        <v>100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>
        <f t="shared" si="1"/>
        <v>100</v>
      </c>
      <c r="R48" s="4"/>
    </row>
    <row r="49" spans="1:18" x14ac:dyDescent="0.25">
      <c r="A49" s="2">
        <v>43069</v>
      </c>
      <c r="B49" s="5"/>
      <c r="C49" s="3" t="s">
        <v>171</v>
      </c>
      <c r="D49" s="3" t="s">
        <v>169</v>
      </c>
      <c r="E49" s="3" t="s">
        <v>170</v>
      </c>
      <c r="F49" s="4">
        <v>263.2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>
        <f t="shared" si="1"/>
        <v>329</v>
      </c>
      <c r="R49" s="4">
        <v>65.8</v>
      </c>
    </row>
    <row r="50" spans="1:18" x14ac:dyDescent="0.25">
      <c r="A50" s="2">
        <v>43069</v>
      </c>
      <c r="B50" s="5"/>
      <c r="C50" s="3">
        <v>101507</v>
      </c>
      <c r="D50" s="3" t="s">
        <v>172</v>
      </c>
      <c r="E50" s="3" t="s">
        <v>173</v>
      </c>
      <c r="F50" s="4">
        <v>49.99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>
        <f t="shared" si="1"/>
        <v>59.99</v>
      </c>
      <c r="R50" s="4">
        <v>10</v>
      </c>
    </row>
    <row r="51" spans="1:18" x14ac:dyDescent="0.25">
      <c r="A51" s="2">
        <v>43069</v>
      </c>
      <c r="B51" s="5" t="s">
        <v>96</v>
      </c>
      <c r="C51" s="3">
        <v>101508</v>
      </c>
      <c r="D51" s="3" t="s">
        <v>97</v>
      </c>
      <c r="E51" s="3" t="s">
        <v>174</v>
      </c>
      <c r="F51" s="4">
        <v>450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>
        <f t="shared" si="1"/>
        <v>450</v>
      </c>
      <c r="R51" s="4"/>
    </row>
    <row r="52" spans="1:18" x14ac:dyDescent="0.25">
      <c r="A52" s="2">
        <v>43069</v>
      </c>
      <c r="B52" s="5" t="s">
        <v>87</v>
      </c>
      <c r="C52" s="3">
        <v>101509</v>
      </c>
      <c r="D52" s="3" t="s">
        <v>88</v>
      </c>
      <c r="E52" s="3" t="s">
        <v>175</v>
      </c>
      <c r="F52" s="4"/>
      <c r="G52" s="4"/>
      <c r="H52" s="4">
        <v>376</v>
      </c>
      <c r="I52" s="4"/>
      <c r="J52" s="4"/>
      <c r="K52" s="4"/>
      <c r="L52" s="4"/>
      <c r="M52" s="4"/>
      <c r="N52" s="4"/>
      <c r="O52" s="4"/>
      <c r="P52" s="4"/>
      <c r="Q52" s="4">
        <f t="shared" si="1"/>
        <v>451.2</v>
      </c>
      <c r="R52" s="4">
        <v>75.2</v>
      </c>
    </row>
    <row r="53" spans="1:18" x14ac:dyDescent="0.25">
      <c r="A53" s="2">
        <v>43069</v>
      </c>
      <c r="B53" s="5"/>
      <c r="C53" s="3">
        <v>101510</v>
      </c>
      <c r="D53" s="3" t="s">
        <v>176</v>
      </c>
      <c r="E53" s="3" t="s">
        <v>177</v>
      </c>
      <c r="F53" s="4"/>
      <c r="G53" s="4"/>
      <c r="H53" s="4"/>
      <c r="I53" s="4"/>
      <c r="J53" s="4">
        <v>180</v>
      </c>
      <c r="K53" s="4"/>
      <c r="L53" s="4"/>
      <c r="M53" s="4"/>
      <c r="N53" s="4"/>
      <c r="O53" s="4"/>
      <c r="P53" s="4"/>
      <c r="Q53" s="4">
        <f t="shared" si="1"/>
        <v>180</v>
      </c>
      <c r="R53" s="4"/>
    </row>
    <row r="54" spans="1:18" x14ac:dyDescent="0.25">
      <c r="A54" s="2">
        <v>43069</v>
      </c>
      <c r="B54" s="5" t="s">
        <v>178</v>
      </c>
      <c r="C54" s="3">
        <v>101511</v>
      </c>
      <c r="D54" s="3" t="s">
        <v>179</v>
      </c>
      <c r="E54" s="3" t="s">
        <v>180</v>
      </c>
      <c r="F54" s="4"/>
      <c r="G54" s="4"/>
      <c r="H54" s="4"/>
      <c r="I54" s="4"/>
      <c r="J54" s="4">
        <v>280</v>
      </c>
      <c r="K54" s="4"/>
      <c r="L54" s="4"/>
      <c r="M54" s="4"/>
      <c r="N54" s="4"/>
      <c r="O54" s="4"/>
      <c r="P54" s="4"/>
      <c r="Q54" s="4">
        <f t="shared" si="1"/>
        <v>336</v>
      </c>
      <c r="R54" s="4">
        <v>56</v>
      </c>
    </row>
    <row r="55" spans="1:18" x14ac:dyDescent="0.25">
      <c r="A55" s="2">
        <v>43069</v>
      </c>
      <c r="B55" s="5"/>
      <c r="C55" s="3">
        <v>101512</v>
      </c>
      <c r="D55" s="3" t="s">
        <v>182</v>
      </c>
      <c r="E55" s="3" t="s">
        <v>181</v>
      </c>
      <c r="F55" s="4">
        <v>155.88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>
        <f t="shared" si="1"/>
        <v>155.88</v>
      </c>
      <c r="R55" s="4"/>
    </row>
    <row r="56" spans="1:18" x14ac:dyDescent="0.25">
      <c r="A56" s="2">
        <v>43062</v>
      </c>
      <c r="B56" s="5" t="s">
        <v>114</v>
      </c>
      <c r="C56" s="3" t="s">
        <v>120</v>
      </c>
      <c r="D56" s="3" t="s">
        <v>121</v>
      </c>
      <c r="E56" s="3" t="s">
        <v>185</v>
      </c>
      <c r="F56" s="4">
        <v>24.09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>
        <f t="shared" si="1"/>
        <v>28.91</v>
      </c>
      <c r="R56" s="4">
        <v>4.82</v>
      </c>
    </row>
    <row r="57" spans="1:18" x14ac:dyDescent="0.25">
      <c r="A57" s="2">
        <v>43092</v>
      </c>
      <c r="B57" s="5" t="s">
        <v>114</v>
      </c>
      <c r="C57" s="3" t="s">
        <v>120</v>
      </c>
      <c r="D57" s="3" t="s">
        <v>121</v>
      </c>
      <c r="E57" s="3" t="s">
        <v>204</v>
      </c>
      <c r="F57" s="4">
        <v>24.05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>
        <f t="shared" si="1"/>
        <v>28.86</v>
      </c>
      <c r="R57" s="4">
        <v>4.8099999999999996</v>
      </c>
    </row>
    <row r="58" spans="1:18" x14ac:dyDescent="0.25">
      <c r="A58" s="2">
        <v>43111</v>
      </c>
      <c r="B58" s="5" t="s">
        <v>195</v>
      </c>
      <c r="C58" s="3">
        <v>101515</v>
      </c>
      <c r="D58" s="3" t="s">
        <v>196</v>
      </c>
      <c r="E58" s="3" t="s">
        <v>197</v>
      </c>
      <c r="F58" s="4"/>
      <c r="G58" s="4">
        <v>1125</v>
      </c>
      <c r="H58" s="4"/>
      <c r="I58" s="4"/>
      <c r="J58" s="4"/>
      <c r="K58" s="4"/>
      <c r="L58" s="4"/>
      <c r="M58" s="4"/>
      <c r="N58" s="4"/>
      <c r="O58" s="4"/>
      <c r="P58" s="4"/>
      <c r="Q58" s="4">
        <f t="shared" si="1"/>
        <v>1125</v>
      </c>
      <c r="R58" s="4"/>
    </row>
    <row r="59" spans="1:18" x14ac:dyDescent="0.25">
      <c r="A59" s="2">
        <v>43111</v>
      </c>
      <c r="B59" s="5" t="s">
        <v>195</v>
      </c>
      <c r="C59" s="3">
        <v>101516</v>
      </c>
      <c r="D59" s="3" t="s">
        <v>152</v>
      </c>
      <c r="E59" s="3" t="s">
        <v>86</v>
      </c>
      <c r="F59" s="4">
        <v>30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>
        <f t="shared" si="1"/>
        <v>30</v>
      </c>
      <c r="R59" s="4"/>
    </row>
    <row r="60" spans="1:18" x14ac:dyDescent="0.25">
      <c r="A60" s="2">
        <v>43111</v>
      </c>
      <c r="B60" s="5" t="s">
        <v>198</v>
      </c>
      <c r="C60" s="3">
        <v>101517</v>
      </c>
      <c r="D60" s="3" t="s">
        <v>199</v>
      </c>
      <c r="E60" s="3"/>
      <c r="F60" s="4">
        <v>40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>
        <f t="shared" ref="Q60:Q73" si="2">SUM(F60:P60)+R60</f>
        <v>40</v>
      </c>
      <c r="R60" s="4"/>
    </row>
    <row r="61" spans="1:18" x14ac:dyDescent="0.25">
      <c r="A61" s="2">
        <v>43111</v>
      </c>
      <c r="B61" s="5" t="s">
        <v>195</v>
      </c>
      <c r="C61" s="3">
        <v>101518</v>
      </c>
      <c r="D61" s="3" t="s">
        <v>169</v>
      </c>
      <c r="E61" s="3" t="s">
        <v>200</v>
      </c>
      <c r="F61" s="10">
        <v>150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>
        <f t="shared" si="2"/>
        <v>150</v>
      </c>
      <c r="R61" s="4"/>
    </row>
    <row r="62" spans="1:18" x14ac:dyDescent="0.25">
      <c r="A62" s="2"/>
      <c r="B62" s="5"/>
      <c r="C62" s="3">
        <v>101514</v>
      </c>
      <c r="D62" s="3" t="s">
        <v>201</v>
      </c>
      <c r="E62" s="3" t="s">
        <v>202</v>
      </c>
      <c r="F62" s="4">
        <v>429.72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>
        <f t="shared" si="2"/>
        <v>429.72</v>
      </c>
      <c r="R62" s="4"/>
    </row>
    <row r="63" spans="1:18" x14ac:dyDescent="0.25">
      <c r="A63" s="2">
        <v>43123</v>
      </c>
      <c r="B63" s="5" t="s">
        <v>114</v>
      </c>
      <c r="C63" s="3" t="s">
        <v>120</v>
      </c>
      <c r="D63" s="3" t="s">
        <v>93</v>
      </c>
      <c r="E63" s="3" t="s">
        <v>203</v>
      </c>
      <c r="F63" s="4">
        <v>26.16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>
        <f t="shared" si="2"/>
        <v>31.39</v>
      </c>
      <c r="R63" s="4">
        <v>5.23</v>
      </c>
    </row>
    <row r="64" spans="1:18" x14ac:dyDescent="0.25">
      <c r="A64" s="2">
        <v>43153</v>
      </c>
      <c r="B64" s="5"/>
      <c r="C64" s="3">
        <v>101519</v>
      </c>
      <c r="D64" s="3" t="s">
        <v>83</v>
      </c>
      <c r="E64" s="3" t="s">
        <v>205</v>
      </c>
      <c r="F64" s="4">
        <v>19.79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>
        <f t="shared" si="2"/>
        <v>23.75</v>
      </c>
      <c r="R64" s="4">
        <v>3.96</v>
      </c>
    </row>
    <row r="65" spans="1:18" x14ac:dyDescent="0.25">
      <c r="A65" s="2">
        <v>43153</v>
      </c>
      <c r="B65" s="5"/>
      <c r="C65" s="3">
        <v>101520</v>
      </c>
      <c r="D65" s="3" t="s">
        <v>97</v>
      </c>
      <c r="E65" s="3" t="s">
        <v>206</v>
      </c>
      <c r="F65" s="4">
        <v>450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>
        <f t="shared" si="2"/>
        <v>450</v>
      </c>
      <c r="R65" s="4"/>
    </row>
    <row r="66" spans="1:18" x14ac:dyDescent="0.25">
      <c r="A66" s="2">
        <v>43153</v>
      </c>
      <c r="B66" s="5"/>
      <c r="C66" s="3">
        <v>101521</v>
      </c>
      <c r="D66" s="3" t="s">
        <v>73</v>
      </c>
      <c r="E66" s="3" t="s">
        <v>207</v>
      </c>
      <c r="F66" s="4">
        <v>87.5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>
        <f t="shared" si="2"/>
        <v>105</v>
      </c>
      <c r="R66" s="4">
        <v>17.5</v>
      </c>
    </row>
    <row r="67" spans="1:18" x14ac:dyDescent="0.25">
      <c r="A67" s="2">
        <v>43154</v>
      </c>
      <c r="B67" s="5"/>
      <c r="C67" s="3" t="s">
        <v>92</v>
      </c>
      <c r="D67" s="3" t="s">
        <v>93</v>
      </c>
      <c r="E67" s="3" t="s">
        <v>208</v>
      </c>
      <c r="F67" s="4">
        <v>26.99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>
        <f t="shared" si="2"/>
        <v>32.39</v>
      </c>
      <c r="R67" s="4">
        <v>5.4</v>
      </c>
    </row>
    <row r="68" spans="1:18" x14ac:dyDescent="0.25">
      <c r="A68" s="2">
        <v>43181</v>
      </c>
      <c r="B68" s="5"/>
      <c r="C68" s="3">
        <v>101522</v>
      </c>
      <c r="D68" s="3" t="s">
        <v>209</v>
      </c>
      <c r="E68" s="3" t="s">
        <v>210</v>
      </c>
      <c r="F68" s="4"/>
      <c r="G68" s="4"/>
      <c r="H68" s="4"/>
      <c r="I68" s="4"/>
      <c r="J68" s="4">
        <v>150</v>
      </c>
      <c r="K68" s="4"/>
      <c r="L68" s="4"/>
      <c r="M68" s="4"/>
      <c r="N68" s="4"/>
      <c r="O68" s="4"/>
      <c r="P68" s="4"/>
      <c r="Q68" s="4">
        <f t="shared" si="2"/>
        <v>180</v>
      </c>
      <c r="R68" s="4">
        <v>30</v>
      </c>
    </row>
    <row r="69" spans="1:18" x14ac:dyDescent="0.25">
      <c r="A69" s="2">
        <v>43181</v>
      </c>
      <c r="B69" s="5"/>
      <c r="C69" s="3">
        <v>101523</v>
      </c>
      <c r="D69" s="3" t="s">
        <v>169</v>
      </c>
      <c r="E69" s="3" t="s">
        <v>211</v>
      </c>
      <c r="F69" s="4">
        <v>73.739999999999995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>
        <f t="shared" si="2"/>
        <v>88.49</v>
      </c>
      <c r="R69" s="4">
        <v>14.75</v>
      </c>
    </row>
    <row r="70" spans="1:18" x14ac:dyDescent="0.25">
      <c r="A70" s="2">
        <v>43181</v>
      </c>
      <c r="B70" s="5"/>
      <c r="C70" s="3">
        <v>101524</v>
      </c>
      <c r="D70" s="3" t="s">
        <v>83</v>
      </c>
      <c r="E70" s="3" t="s">
        <v>197</v>
      </c>
      <c r="F70" s="4"/>
      <c r="G70" s="4">
        <v>1125</v>
      </c>
      <c r="H70" s="4"/>
      <c r="I70" s="4"/>
      <c r="J70" s="4"/>
      <c r="K70" s="4"/>
      <c r="L70" s="4"/>
      <c r="M70" s="4"/>
      <c r="N70" s="4"/>
      <c r="O70" s="4"/>
      <c r="P70" s="4"/>
      <c r="Q70" s="4">
        <f t="shared" si="2"/>
        <v>1125</v>
      </c>
      <c r="R70" s="4"/>
    </row>
    <row r="71" spans="1:18" x14ac:dyDescent="0.25">
      <c r="A71" s="2">
        <v>43181</v>
      </c>
      <c r="B71" s="5"/>
      <c r="C71" s="3">
        <v>101525</v>
      </c>
      <c r="D71" s="3" t="s">
        <v>152</v>
      </c>
      <c r="E71" s="3" t="s">
        <v>86</v>
      </c>
      <c r="F71" s="4">
        <v>30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f t="shared" si="2"/>
        <v>30</v>
      </c>
      <c r="R71" s="4"/>
    </row>
    <row r="72" spans="1:18" x14ac:dyDescent="0.25">
      <c r="A72" s="2">
        <v>43181</v>
      </c>
      <c r="B72" s="5"/>
      <c r="C72" s="3">
        <v>101526</v>
      </c>
      <c r="D72" s="3" t="s">
        <v>212</v>
      </c>
      <c r="E72" s="3" t="s">
        <v>213</v>
      </c>
      <c r="F72" s="4">
        <v>137.5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>
        <f t="shared" si="2"/>
        <v>165</v>
      </c>
      <c r="R72" s="4">
        <v>27.5</v>
      </c>
    </row>
    <row r="73" spans="1:18" x14ac:dyDescent="0.25">
      <c r="A73" s="2">
        <v>43182</v>
      </c>
      <c r="B73" s="5"/>
      <c r="C73" s="3" t="s">
        <v>120</v>
      </c>
      <c r="D73" s="3" t="s">
        <v>93</v>
      </c>
      <c r="E73" s="3" t="s">
        <v>214</v>
      </c>
      <c r="F73" s="4">
        <v>25.11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f t="shared" si="2"/>
        <v>30.13</v>
      </c>
      <c r="R73" s="4">
        <v>5.0199999999999996</v>
      </c>
    </row>
    <row r="74" spans="1:18" x14ac:dyDescent="0.25">
      <c r="A74" s="2"/>
      <c r="B74" s="5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5">
      <c r="A75" s="2"/>
      <c r="B75" s="5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5">
      <c r="A76" s="2"/>
      <c r="B76" s="5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5">
      <c r="A77" s="2"/>
      <c r="B77" s="5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5">
      <c r="A78" s="2"/>
      <c r="B78" s="5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5">
      <c r="A79" s="2"/>
      <c r="B79" s="5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5">
      <c r="A80" s="2"/>
      <c r="B80" s="5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21" x14ac:dyDescent="0.35">
      <c r="A81" s="3"/>
      <c r="B81" s="3"/>
      <c r="C81" s="3"/>
      <c r="D81" s="3"/>
      <c r="E81" s="3"/>
      <c r="F81" s="11">
        <f t="shared" ref="F81:P81" si="3">SUM(F8:F80)</f>
        <v>4905.8099999999995</v>
      </c>
      <c r="G81" s="11">
        <f t="shared" si="3"/>
        <v>5625</v>
      </c>
      <c r="H81" s="11">
        <f t="shared" si="3"/>
        <v>2749</v>
      </c>
      <c r="I81" s="11">
        <f t="shared" si="3"/>
        <v>600.59999999999991</v>
      </c>
      <c r="J81" s="11">
        <f t="shared" si="3"/>
        <v>1091.4099999999999</v>
      </c>
      <c r="K81" s="11">
        <f t="shared" si="3"/>
        <v>180</v>
      </c>
      <c r="L81" s="11">
        <f t="shared" si="3"/>
        <v>750</v>
      </c>
      <c r="M81" s="11">
        <f t="shared" si="3"/>
        <v>0</v>
      </c>
      <c r="N81" s="11">
        <f t="shared" si="3"/>
        <v>97</v>
      </c>
      <c r="O81" s="11">
        <f t="shared" si="3"/>
        <v>0</v>
      </c>
      <c r="P81" s="11">
        <f t="shared" si="3"/>
        <v>0</v>
      </c>
      <c r="Q81" s="102">
        <f>SUM(Q8:Q80)</f>
        <v>17045.71</v>
      </c>
      <c r="R81" s="11">
        <f>SUM(R8:R80)</f>
        <v>1046.8900000000001</v>
      </c>
    </row>
    <row r="82" spans="1:18" x14ac:dyDescent="0.25"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5"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5"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5"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5"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5"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5"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5"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5"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</sheetData>
  <mergeCells count="2">
    <mergeCell ref="A1:R1"/>
    <mergeCell ref="A2:R2"/>
  </mergeCells>
  <pageMargins left="0.7" right="0.7" top="0.75" bottom="0.75" header="0.3" footer="0.3"/>
  <pageSetup paperSize="8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opLeftCell="C25" workbookViewId="0">
      <selection activeCell="E42" sqref="E42"/>
    </sheetView>
  </sheetViews>
  <sheetFormatPr defaultRowHeight="15" x14ac:dyDescent="0.25"/>
  <cols>
    <col min="2" max="2" width="40.28515625" customWidth="1"/>
    <col min="3" max="3" width="18.85546875" customWidth="1"/>
    <col min="4" max="5" width="21.5703125" bestFit="1" customWidth="1"/>
    <col min="6" max="7" width="20.85546875" bestFit="1" customWidth="1"/>
    <col min="8" max="8" width="19" bestFit="1" customWidth="1"/>
    <col min="9" max="9" width="22.5703125" customWidth="1"/>
    <col min="10" max="10" width="14.42578125" customWidth="1"/>
    <col min="14" max="14" width="13" bestFit="1" customWidth="1"/>
    <col min="254" max="254" width="29.7109375" customWidth="1"/>
    <col min="255" max="255" width="18.85546875" customWidth="1"/>
    <col min="256" max="256" width="21.140625" customWidth="1"/>
    <col min="257" max="257" width="24.85546875" bestFit="1" customWidth="1"/>
    <col min="259" max="259" width="18.85546875" customWidth="1"/>
    <col min="260" max="261" width="21.5703125" bestFit="1" customWidth="1"/>
    <col min="262" max="263" width="20.85546875" bestFit="1" customWidth="1"/>
    <col min="264" max="264" width="19" bestFit="1" customWidth="1"/>
    <col min="265" max="265" width="22.5703125" customWidth="1"/>
    <col min="266" max="266" width="14.42578125" customWidth="1"/>
    <col min="510" max="510" width="29.7109375" customWidth="1"/>
    <col min="511" max="511" width="18.85546875" customWidth="1"/>
    <col min="512" max="512" width="21.140625" customWidth="1"/>
    <col min="513" max="513" width="24.85546875" bestFit="1" customWidth="1"/>
    <col min="515" max="515" width="18.85546875" customWidth="1"/>
    <col min="516" max="517" width="21.5703125" bestFit="1" customWidth="1"/>
    <col min="518" max="519" width="20.85546875" bestFit="1" customWidth="1"/>
    <col min="520" max="520" width="19" bestFit="1" customWidth="1"/>
    <col min="521" max="521" width="22.5703125" customWidth="1"/>
    <col min="522" max="522" width="14.42578125" customWidth="1"/>
    <col min="766" max="766" width="29.7109375" customWidth="1"/>
    <col min="767" max="767" width="18.85546875" customWidth="1"/>
    <col min="768" max="768" width="21.140625" customWidth="1"/>
    <col min="769" max="769" width="24.85546875" bestFit="1" customWidth="1"/>
    <col min="771" max="771" width="18.85546875" customWidth="1"/>
    <col min="772" max="773" width="21.5703125" bestFit="1" customWidth="1"/>
    <col min="774" max="775" width="20.85546875" bestFit="1" customWidth="1"/>
    <col min="776" max="776" width="19" bestFit="1" customWidth="1"/>
    <col min="777" max="777" width="22.5703125" customWidth="1"/>
    <col min="778" max="778" width="14.42578125" customWidth="1"/>
    <col min="1022" max="1022" width="29.7109375" customWidth="1"/>
    <col min="1023" max="1023" width="18.85546875" customWidth="1"/>
    <col min="1024" max="1024" width="21.140625" customWidth="1"/>
    <col min="1025" max="1025" width="24.85546875" bestFit="1" customWidth="1"/>
    <col min="1027" max="1027" width="18.85546875" customWidth="1"/>
    <col min="1028" max="1029" width="21.5703125" bestFit="1" customWidth="1"/>
    <col min="1030" max="1031" width="20.85546875" bestFit="1" customWidth="1"/>
    <col min="1032" max="1032" width="19" bestFit="1" customWidth="1"/>
    <col min="1033" max="1033" width="22.5703125" customWidth="1"/>
    <col min="1034" max="1034" width="14.42578125" customWidth="1"/>
    <col min="1278" max="1278" width="29.7109375" customWidth="1"/>
    <col min="1279" max="1279" width="18.85546875" customWidth="1"/>
    <col min="1280" max="1280" width="21.140625" customWidth="1"/>
    <col min="1281" max="1281" width="24.85546875" bestFit="1" customWidth="1"/>
    <col min="1283" max="1283" width="18.85546875" customWidth="1"/>
    <col min="1284" max="1285" width="21.5703125" bestFit="1" customWidth="1"/>
    <col min="1286" max="1287" width="20.85546875" bestFit="1" customWidth="1"/>
    <col min="1288" max="1288" width="19" bestFit="1" customWidth="1"/>
    <col min="1289" max="1289" width="22.5703125" customWidth="1"/>
    <col min="1290" max="1290" width="14.42578125" customWidth="1"/>
    <col min="1534" max="1534" width="29.7109375" customWidth="1"/>
    <col min="1535" max="1535" width="18.85546875" customWidth="1"/>
    <col min="1536" max="1536" width="21.140625" customWidth="1"/>
    <col min="1537" max="1537" width="24.85546875" bestFit="1" customWidth="1"/>
    <col min="1539" max="1539" width="18.85546875" customWidth="1"/>
    <col min="1540" max="1541" width="21.5703125" bestFit="1" customWidth="1"/>
    <col min="1542" max="1543" width="20.85546875" bestFit="1" customWidth="1"/>
    <col min="1544" max="1544" width="19" bestFit="1" customWidth="1"/>
    <col min="1545" max="1545" width="22.5703125" customWidth="1"/>
    <col min="1546" max="1546" width="14.42578125" customWidth="1"/>
    <col min="1790" max="1790" width="29.7109375" customWidth="1"/>
    <col min="1791" max="1791" width="18.85546875" customWidth="1"/>
    <col min="1792" max="1792" width="21.140625" customWidth="1"/>
    <col min="1793" max="1793" width="24.85546875" bestFit="1" customWidth="1"/>
    <col min="1795" max="1795" width="18.85546875" customWidth="1"/>
    <col min="1796" max="1797" width="21.5703125" bestFit="1" customWidth="1"/>
    <col min="1798" max="1799" width="20.85546875" bestFit="1" customWidth="1"/>
    <col min="1800" max="1800" width="19" bestFit="1" customWidth="1"/>
    <col min="1801" max="1801" width="22.5703125" customWidth="1"/>
    <col min="1802" max="1802" width="14.42578125" customWidth="1"/>
    <col min="2046" max="2046" width="29.7109375" customWidth="1"/>
    <col min="2047" max="2047" width="18.85546875" customWidth="1"/>
    <col min="2048" max="2048" width="21.140625" customWidth="1"/>
    <col min="2049" max="2049" width="24.85546875" bestFit="1" customWidth="1"/>
    <col min="2051" max="2051" width="18.85546875" customWidth="1"/>
    <col min="2052" max="2053" width="21.5703125" bestFit="1" customWidth="1"/>
    <col min="2054" max="2055" width="20.85546875" bestFit="1" customWidth="1"/>
    <col min="2056" max="2056" width="19" bestFit="1" customWidth="1"/>
    <col min="2057" max="2057" width="22.5703125" customWidth="1"/>
    <col min="2058" max="2058" width="14.42578125" customWidth="1"/>
    <col min="2302" max="2302" width="29.7109375" customWidth="1"/>
    <col min="2303" max="2303" width="18.85546875" customWidth="1"/>
    <col min="2304" max="2304" width="21.140625" customWidth="1"/>
    <col min="2305" max="2305" width="24.85546875" bestFit="1" customWidth="1"/>
    <col min="2307" max="2307" width="18.85546875" customWidth="1"/>
    <col min="2308" max="2309" width="21.5703125" bestFit="1" customWidth="1"/>
    <col min="2310" max="2311" width="20.85546875" bestFit="1" customWidth="1"/>
    <col min="2312" max="2312" width="19" bestFit="1" customWidth="1"/>
    <col min="2313" max="2313" width="22.5703125" customWidth="1"/>
    <col min="2314" max="2314" width="14.42578125" customWidth="1"/>
    <col min="2558" max="2558" width="29.7109375" customWidth="1"/>
    <col min="2559" max="2559" width="18.85546875" customWidth="1"/>
    <col min="2560" max="2560" width="21.140625" customWidth="1"/>
    <col min="2561" max="2561" width="24.85546875" bestFit="1" customWidth="1"/>
    <col min="2563" max="2563" width="18.85546875" customWidth="1"/>
    <col min="2564" max="2565" width="21.5703125" bestFit="1" customWidth="1"/>
    <col min="2566" max="2567" width="20.85546875" bestFit="1" customWidth="1"/>
    <col min="2568" max="2568" width="19" bestFit="1" customWidth="1"/>
    <col min="2569" max="2569" width="22.5703125" customWidth="1"/>
    <col min="2570" max="2570" width="14.42578125" customWidth="1"/>
    <col min="2814" max="2814" width="29.7109375" customWidth="1"/>
    <col min="2815" max="2815" width="18.85546875" customWidth="1"/>
    <col min="2816" max="2816" width="21.140625" customWidth="1"/>
    <col min="2817" max="2817" width="24.85546875" bestFit="1" customWidth="1"/>
    <col min="2819" max="2819" width="18.85546875" customWidth="1"/>
    <col min="2820" max="2821" width="21.5703125" bestFit="1" customWidth="1"/>
    <col min="2822" max="2823" width="20.85546875" bestFit="1" customWidth="1"/>
    <col min="2824" max="2824" width="19" bestFit="1" customWidth="1"/>
    <col min="2825" max="2825" width="22.5703125" customWidth="1"/>
    <col min="2826" max="2826" width="14.42578125" customWidth="1"/>
    <col min="3070" max="3070" width="29.7109375" customWidth="1"/>
    <col min="3071" max="3071" width="18.85546875" customWidth="1"/>
    <col min="3072" max="3072" width="21.140625" customWidth="1"/>
    <col min="3073" max="3073" width="24.85546875" bestFit="1" customWidth="1"/>
    <col min="3075" max="3075" width="18.85546875" customWidth="1"/>
    <col min="3076" max="3077" width="21.5703125" bestFit="1" customWidth="1"/>
    <col min="3078" max="3079" width="20.85546875" bestFit="1" customWidth="1"/>
    <col min="3080" max="3080" width="19" bestFit="1" customWidth="1"/>
    <col min="3081" max="3081" width="22.5703125" customWidth="1"/>
    <col min="3082" max="3082" width="14.42578125" customWidth="1"/>
    <col min="3326" max="3326" width="29.7109375" customWidth="1"/>
    <col min="3327" max="3327" width="18.85546875" customWidth="1"/>
    <col min="3328" max="3328" width="21.140625" customWidth="1"/>
    <col min="3329" max="3329" width="24.85546875" bestFit="1" customWidth="1"/>
    <col min="3331" max="3331" width="18.85546875" customWidth="1"/>
    <col min="3332" max="3333" width="21.5703125" bestFit="1" customWidth="1"/>
    <col min="3334" max="3335" width="20.85546875" bestFit="1" customWidth="1"/>
    <col min="3336" max="3336" width="19" bestFit="1" customWidth="1"/>
    <col min="3337" max="3337" width="22.5703125" customWidth="1"/>
    <col min="3338" max="3338" width="14.42578125" customWidth="1"/>
    <col min="3582" max="3582" width="29.7109375" customWidth="1"/>
    <col min="3583" max="3583" width="18.85546875" customWidth="1"/>
    <col min="3584" max="3584" width="21.140625" customWidth="1"/>
    <col min="3585" max="3585" width="24.85546875" bestFit="1" customWidth="1"/>
    <col min="3587" max="3587" width="18.85546875" customWidth="1"/>
    <col min="3588" max="3589" width="21.5703125" bestFit="1" customWidth="1"/>
    <col min="3590" max="3591" width="20.85546875" bestFit="1" customWidth="1"/>
    <col min="3592" max="3592" width="19" bestFit="1" customWidth="1"/>
    <col min="3593" max="3593" width="22.5703125" customWidth="1"/>
    <col min="3594" max="3594" width="14.42578125" customWidth="1"/>
    <col min="3838" max="3838" width="29.7109375" customWidth="1"/>
    <col min="3839" max="3839" width="18.85546875" customWidth="1"/>
    <col min="3840" max="3840" width="21.140625" customWidth="1"/>
    <col min="3841" max="3841" width="24.85546875" bestFit="1" customWidth="1"/>
    <col min="3843" max="3843" width="18.85546875" customWidth="1"/>
    <col min="3844" max="3845" width="21.5703125" bestFit="1" customWidth="1"/>
    <col min="3846" max="3847" width="20.85546875" bestFit="1" customWidth="1"/>
    <col min="3848" max="3848" width="19" bestFit="1" customWidth="1"/>
    <col min="3849" max="3849" width="22.5703125" customWidth="1"/>
    <col min="3850" max="3850" width="14.42578125" customWidth="1"/>
    <col min="4094" max="4094" width="29.7109375" customWidth="1"/>
    <col min="4095" max="4095" width="18.85546875" customWidth="1"/>
    <col min="4096" max="4096" width="21.140625" customWidth="1"/>
    <col min="4097" max="4097" width="24.85546875" bestFit="1" customWidth="1"/>
    <col min="4099" max="4099" width="18.85546875" customWidth="1"/>
    <col min="4100" max="4101" width="21.5703125" bestFit="1" customWidth="1"/>
    <col min="4102" max="4103" width="20.85546875" bestFit="1" customWidth="1"/>
    <col min="4104" max="4104" width="19" bestFit="1" customWidth="1"/>
    <col min="4105" max="4105" width="22.5703125" customWidth="1"/>
    <col min="4106" max="4106" width="14.42578125" customWidth="1"/>
    <col min="4350" max="4350" width="29.7109375" customWidth="1"/>
    <col min="4351" max="4351" width="18.85546875" customWidth="1"/>
    <col min="4352" max="4352" width="21.140625" customWidth="1"/>
    <col min="4353" max="4353" width="24.85546875" bestFit="1" customWidth="1"/>
    <col min="4355" max="4355" width="18.85546875" customWidth="1"/>
    <col min="4356" max="4357" width="21.5703125" bestFit="1" customWidth="1"/>
    <col min="4358" max="4359" width="20.85546875" bestFit="1" customWidth="1"/>
    <col min="4360" max="4360" width="19" bestFit="1" customWidth="1"/>
    <col min="4361" max="4361" width="22.5703125" customWidth="1"/>
    <col min="4362" max="4362" width="14.42578125" customWidth="1"/>
    <col min="4606" max="4606" width="29.7109375" customWidth="1"/>
    <col min="4607" max="4607" width="18.85546875" customWidth="1"/>
    <col min="4608" max="4608" width="21.140625" customWidth="1"/>
    <col min="4609" max="4609" width="24.85546875" bestFit="1" customWidth="1"/>
    <col min="4611" max="4611" width="18.85546875" customWidth="1"/>
    <col min="4612" max="4613" width="21.5703125" bestFit="1" customWidth="1"/>
    <col min="4614" max="4615" width="20.85546875" bestFit="1" customWidth="1"/>
    <col min="4616" max="4616" width="19" bestFit="1" customWidth="1"/>
    <col min="4617" max="4617" width="22.5703125" customWidth="1"/>
    <col min="4618" max="4618" width="14.42578125" customWidth="1"/>
    <col min="4862" max="4862" width="29.7109375" customWidth="1"/>
    <col min="4863" max="4863" width="18.85546875" customWidth="1"/>
    <col min="4864" max="4864" width="21.140625" customWidth="1"/>
    <col min="4865" max="4865" width="24.85546875" bestFit="1" customWidth="1"/>
    <col min="4867" max="4867" width="18.85546875" customWidth="1"/>
    <col min="4868" max="4869" width="21.5703125" bestFit="1" customWidth="1"/>
    <col min="4870" max="4871" width="20.85546875" bestFit="1" customWidth="1"/>
    <col min="4872" max="4872" width="19" bestFit="1" customWidth="1"/>
    <col min="4873" max="4873" width="22.5703125" customWidth="1"/>
    <col min="4874" max="4874" width="14.42578125" customWidth="1"/>
    <col min="5118" max="5118" width="29.7109375" customWidth="1"/>
    <col min="5119" max="5119" width="18.85546875" customWidth="1"/>
    <col min="5120" max="5120" width="21.140625" customWidth="1"/>
    <col min="5121" max="5121" width="24.85546875" bestFit="1" customWidth="1"/>
    <col min="5123" max="5123" width="18.85546875" customWidth="1"/>
    <col min="5124" max="5125" width="21.5703125" bestFit="1" customWidth="1"/>
    <col min="5126" max="5127" width="20.85546875" bestFit="1" customWidth="1"/>
    <col min="5128" max="5128" width="19" bestFit="1" customWidth="1"/>
    <col min="5129" max="5129" width="22.5703125" customWidth="1"/>
    <col min="5130" max="5130" width="14.42578125" customWidth="1"/>
    <col min="5374" max="5374" width="29.7109375" customWidth="1"/>
    <col min="5375" max="5375" width="18.85546875" customWidth="1"/>
    <col min="5376" max="5376" width="21.140625" customWidth="1"/>
    <col min="5377" max="5377" width="24.85546875" bestFit="1" customWidth="1"/>
    <col min="5379" max="5379" width="18.85546875" customWidth="1"/>
    <col min="5380" max="5381" width="21.5703125" bestFit="1" customWidth="1"/>
    <col min="5382" max="5383" width="20.85546875" bestFit="1" customWidth="1"/>
    <col min="5384" max="5384" width="19" bestFit="1" customWidth="1"/>
    <col min="5385" max="5385" width="22.5703125" customWidth="1"/>
    <col min="5386" max="5386" width="14.42578125" customWidth="1"/>
    <col min="5630" max="5630" width="29.7109375" customWidth="1"/>
    <col min="5631" max="5631" width="18.85546875" customWidth="1"/>
    <col min="5632" max="5632" width="21.140625" customWidth="1"/>
    <col min="5633" max="5633" width="24.85546875" bestFit="1" customWidth="1"/>
    <col min="5635" max="5635" width="18.85546875" customWidth="1"/>
    <col min="5636" max="5637" width="21.5703125" bestFit="1" customWidth="1"/>
    <col min="5638" max="5639" width="20.85546875" bestFit="1" customWidth="1"/>
    <col min="5640" max="5640" width="19" bestFit="1" customWidth="1"/>
    <col min="5641" max="5641" width="22.5703125" customWidth="1"/>
    <col min="5642" max="5642" width="14.42578125" customWidth="1"/>
    <col min="5886" max="5886" width="29.7109375" customWidth="1"/>
    <col min="5887" max="5887" width="18.85546875" customWidth="1"/>
    <col min="5888" max="5888" width="21.140625" customWidth="1"/>
    <col min="5889" max="5889" width="24.85546875" bestFit="1" customWidth="1"/>
    <col min="5891" max="5891" width="18.85546875" customWidth="1"/>
    <col min="5892" max="5893" width="21.5703125" bestFit="1" customWidth="1"/>
    <col min="5894" max="5895" width="20.85546875" bestFit="1" customWidth="1"/>
    <col min="5896" max="5896" width="19" bestFit="1" customWidth="1"/>
    <col min="5897" max="5897" width="22.5703125" customWidth="1"/>
    <col min="5898" max="5898" width="14.42578125" customWidth="1"/>
    <col min="6142" max="6142" width="29.7109375" customWidth="1"/>
    <col min="6143" max="6143" width="18.85546875" customWidth="1"/>
    <col min="6144" max="6144" width="21.140625" customWidth="1"/>
    <col min="6145" max="6145" width="24.85546875" bestFit="1" customWidth="1"/>
    <col min="6147" max="6147" width="18.85546875" customWidth="1"/>
    <col min="6148" max="6149" width="21.5703125" bestFit="1" customWidth="1"/>
    <col min="6150" max="6151" width="20.85546875" bestFit="1" customWidth="1"/>
    <col min="6152" max="6152" width="19" bestFit="1" customWidth="1"/>
    <col min="6153" max="6153" width="22.5703125" customWidth="1"/>
    <col min="6154" max="6154" width="14.42578125" customWidth="1"/>
    <col min="6398" max="6398" width="29.7109375" customWidth="1"/>
    <col min="6399" max="6399" width="18.85546875" customWidth="1"/>
    <col min="6400" max="6400" width="21.140625" customWidth="1"/>
    <col min="6401" max="6401" width="24.85546875" bestFit="1" customWidth="1"/>
    <col min="6403" max="6403" width="18.85546875" customWidth="1"/>
    <col min="6404" max="6405" width="21.5703125" bestFit="1" customWidth="1"/>
    <col min="6406" max="6407" width="20.85546875" bestFit="1" customWidth="1"/>
    <col min="6408" max="6408" width="19" bestFit="1" customWidth="1"/>
    <col min="6409" max="6409" width="22.5703125" customWidth="1"/>
    <col min="6410" max="6410" width="14.42578125" customWidth="1"/>
    <col min="6654" max="6654" width="29.7109375" customWidth="1"/>
    <col min="6655" max="6655" width="18.85546875" customWidth="1"/>
    <col min="6656" max="6656" width="21.140625" customWidth="1"/>
    <col min="6657" max="6657" width="24.85546875" bestFit="1" customWidth="1"/>
    <col min="6659" max="6659" width="18.85546875" customWidth="1"/>
    <col min="6660" max="6661" width="21.5703125" bestFit="1" customWidth="1"/>
    <col min="6662" max="6663" width="20.85546875" bestFit="1" customWidth="1"/>
    <col min="6664" max="6664" width="19" bestFit="1" customWidth="1"/>
    <col min="6665" max="6665" width="22.5703125" customWidth="1"/>
    <col min="6666" max="6666" width="14.42578125" customWidth="1"/>
    <col min="6910" max="6910" width="29.7109375" customWidth="1"/>
    <col min="6911" max="6911" width="18.85546875" customWidth="1"/>
    <col min="6912" max="6912" width="21.140625" customWidth="1"/>
    <col min="6913" max="6913" width="24.85546875" bestFit="1" customWidth="1"/>
    <col min="6915" max="6915" width="18.85546875" customWidth="1"/>
    <col min="6916" max="6917" width="21.5703125" bestFit="1" customWidth="1"/>
    <col min="6918" max="6919" width="20.85546875" bestFit="1" customWidth="1"/>
    <col min="6920" max="6920" width="19" bestFit="1" customWidth="1"/>
    <col min="6921" max="6921" width="22.5703125" customWidth="1"/>
    <col min="6922" max="6922" width="14.42578125" customWidth="1"/>
    <col min="7166" max="7166" width="29.7109375" customWidth="1"/>
    <col min="7167" max="7167" width="18.85546875" customWidth="1"/>
    <col min="7168" max="7168" width="21.140625" customWidth="1"/>
    <col min="7169" max="7169" width="24.85546875" bestFit="1" customWidth="1"/>
    <col min="7171" max="7171" width="18.85546875" customWidth="1"/>
    <col min="7172" max="7173" width="21.5703125" bestFit="1" customWidth="1"/>
    <col min="7174" max="7175" width="20.85546875" bestFit="1" customWidth="1"/>
    <col min="7176" max="7176" width="19" bestFit="1" customWidth="1"/>
    <col min="7177" max="7177" width="22.5703125" customWidth="1"/>
    <col min="7178" max="7178" width="14.42578125" customWidth="1"/>
    <col min="7422" max="7422" width="29.7109375" customWidth="1"/>
    <col min="7423" max="7423" width="18.85546875" customWidth="1"/>
    <col min="7424" max="7424" width="21.140625" customWidth="1"/>
    <col min="7425" max="7425" width="24.85546875" bestFit="1" customWidth="1"/>
    <col min="7427" max="7427" width="18.85546875" customWidth="1"/>
    <col min="7428" max="7429" width="21.5703125" bestFit="1" customWidth="1"/>
    <col min="7430" max="7431" width="20.85546875" bestFit="1" customWidth="1"/>
    <col min="7432" max="7432" width="19" bestFit="1" customWidth="1"/>
    <col min="7433" max="7433" width="22.5703125" customWidth="1"/>
    <col min="7434" max="7434" width="14.42578125" customWidth="1"/>
    <col min="7678" max="7678" width="29.7109375" customWidth="1"/>
    <col min="7679" max="7679" width="18.85546875" customWidth="1"/>
    <col min="7680" max="7680" width="21.140625" customWidth="1"/>
    <col min="7681" max="7681" width="24.85546875" bestFit="1" customWidth="1"/>
    <col min="7683" max="7683" width="18.85546875" customWidth="1"/>
    <col min="7684" max="7685" width="21.5703125" bestFit="1" customWidth="1"/>
    <col min="7686" max="7687" width="20.85546875" bestFit="1" customWidth="1"/>
    <col min="7688" max="7688" width="19" bestFit="1" customWidth="1"/>
    <col min="7689" max="7689" width="22.5703125" customWidth="1"/>
    <col min="7690" max="7690" width="14.42578125" customWidth="1"/>
    <col min="7934" max="7934" width="29.7109375" customWidth="1"/>
    <col min="7935" max="7935" width="18.85546875" customWidth="1"/>
    <col min="7936" max="7936" width="21.140625" customWidth="1"/>
    <col min="7937" max="7937" width="24.85546875" bestFit="1" customWidth="1"/>
    <col min="7939" max="7939" width="18.85546875" customWidth="1"/>
    <col min="7940" max="7941" width="21.5703125" bestFit="1" customWidth="1"/>
    <col min="7942" max="7943" width="20.85546875" bestFit="1" customWidth="1"/>
    <col min="7944" max="7944" width="19" bestFit="1" customWidth="1"/>
    <col min="7945" max="7945" width="22.5703125" customWidth="1"/>
    <col min="7946" max="7946" width="14.42578125" customWidth="1"/>
    <col min="8190" max="8190" width="29.7109375" customWidth="1"/>
    <col min="8191" max="8191" width="18.85546875" customWidth="1"/>
    <col min="8192" max="8192" width="21.140625" customWidth="1"/>
    <col min="8193" max="8193" width="24.85546875" bestFit="1" customWidth="1"/>
    <col min="8195" max="8195" width="18.85546875" customWidth="1"/>
    <col min="8196" max="8197" width="21.5703125" bestFit="1" customWidth="1"/>
    <col min="8198" max="8199" width="20.85546875" bestFit="1" customWidth="1"/>
    <col min="8200" max="8200" width="19" bestFit="1" customWidth="1"/>
    <col min="8201" max="8201" width="22.5703125" customWidth="1"/>
    <col min="8202" max="8202" width="14.42578125" customWidth="1"/>
    <col min="8446" max="8446" width="29.7109375" customWidth="1"/>
    <col min="8447" max="8447" width="18.85546875" customWidth="1"/>
    <col min="8448" max="8448" width="21.140625" customWidth="1"/>
    <col min="8449" max="8449" width="24.85546875" bestFit="1" customWidth="1"/>
    <col min="8451" max="8451" width="18.85546875" customWidth="1"/>
    <col min="8452" max="8453" width="21.5703125" bestFit="1" customWidth="1"/>
    <col min="8454" max="8455" width="20.85546875" bestFit="1" customWidth="1"/>
    <col min="8456" max="8456" width="19" bestFit="1" customWidth="1"/>
    <col min="8457" max="8457" width="22.5703125" customWidth="1"/>
    <col min="8458" max="8458" width="14.42578125" customWidth="1"/>
    <col min="8702" max="8702" width="29.7109375" customWidth="1"/>
    <col min="8703" max="8703" width="18.85546875" customWidth="1"/>
    <col min="8704" max="8704" width="21.140625" customWidth="1"/>
    <col min="8705" max="8705" width="24.85546875" bestFit="1" customWidth="1"/>
    <col min="8707" max="8707" width="18.85546875" customWidth="1"/>
    <col min="8708" max="8709" width="21.5703125" bestFit="1" customWidth="1"/>
    <col min="8710" max="8711" width="20.85546875" bestFit="1" customWidth="1"/>
    <col min="8712" max="8712" width="19" bestFit="1" customWidth="1"/>
    <col min="8713" max="8713" width="22.5703125" customWidth="1"/>
    <col min="8714" max="8714" width="14.42578125" customWidth="1"/>
    <col min="8958" max="8958" width="29.7109375" customWidth="1"/>
    <col min="8959" max="8959" width="18.85546875" customWidth="1"/>
    <col min="8960" max="8960" width="21.140625" customWidth="1"/>
    <col min="8961" max="8961" width="24.85546875" bestFit="1" customWidth="1"/>
    <col min="8963" max="8963" width="18.85546875" customWidth="1"/>
    <col min="8964" max="8965" width="21.5703125" bestFit="1" customWidth="1"/>
    <col min="8966" max="8967" width="20.85546875" bestFit="1" customWidth="1"/>
    <col min="8968" max="8968" width="19" bestFit="1" customWidth="1"/>
    <col min="8969" max="8969" width="22.5703125" customWidth="1"/>
    <col min="8970" max="8970" width="14.42578125" customWidth="1"/>
    <col min="9214" max="9214" width="29.7109375" customWidth="1"/>
    <col min="9215" max="9215" width="18.85546875" customWidth="1"/>
    <col min="9216" max="9216" width="21.140625" customWidth="1"/>
    <col min="9217" max="9217" width="24.85546875" bestFit="1" customWidth="1"/>
    <col min="9219" max="9219" width="18.85546875" customWidth="1"/>
    <col min="9220" max="9221" width="21.5703125" bestFit="1" customWidth="1"/>
    <col min="9222" max="9223" width="20.85546875" bestFit="1" customWidth="1"/>
    <col min="9224" max="9224" width="19" bestFit="1" customWidth="1"/>
    <col min="9225" max="9225" width="22.5703125" customWidth="1"/>
    <col min="9226" max="9226" width="14.42578125" customWidth="1"/>
    <col min="9470" max="9470" width="29.7109375" customWidth="1"/>
    <col min="9471" max="9471" width="18.85546875" customWidth="1"/>
    <col min="9472" max="9472" width="21.140625" customWidth="1"/>
    <col min="9473" max="9473" width="24.85546875" bestFit="1" customWidth="1"/>
    <col min="9475" max="9475" width="18.85546875" customWidth="1"/>
    <col min="9476" max="9477" width="21.5703125" bestFit="1" customWidth="1"/>
    <col min="9478" max="9479" width="20.85546875" bestFit="1" customWidth="1"/>
    <col min="9480" max="9480" width="19" bestFit="1" customWidth="1"/>
    <col min="9481" max="9481" width="22.5703125" customWidth="1"/>
    <col min="9482" max="9482" width="14.42578125" customWidth="1"/>
    <col min="9726" max="9726" width="29.7109375" customWidth="1"/>
    <col min="9727" max="9727" width="18.85546875" customWidth="1"/>
    <col min="9728" max="9728" width="21.140625" customWidth="1"/>
    <col min="9729" max="9729" width="24.85546875" bestFit="1" customWidth="1"/>
    <col min="9731" max="9731" width="18.85546875" customWidth="1"/>
    <col min="9732" max="9733" width="21.5703125" bestFit="1" customWidth="1"/>
    <col min="9734" max="9735" width="20.85546875" bestFit="1" customWidth="1"/>
    <col min="9736" max="9736" width="19" bestFit="1" customWidth="1"/>
    <col min="9737" max="9737" width="22.5703125" customWidth="1"/>
    <col min="9738" max="9738" width="14.42578125" customWidth="1"/>
    <col min="9982" max="9982" width="29.7109375" customWidth="1"/>
    <col min="9983" max="9983" width="18.85546875" customWidth="1"/>
    <col min="9984" max="9984" width="21.140625" customWidth="1"/>
    <col min="9985" max="9985" width="24.85546875" bestFit="1" customWidth="1"/>
    <col min="9987" max="9987" width="18.85546875" customWidth="1"/>
    <col min="9988" max="9989" width="21.5703125" bestFit="1" customWidth="1"/>
    <col min="9990" max="9991" width="20.85546875" bestFit="1" customWidth="1"/>
    <col min="9992" max="9992" width="19" bestFit="1" customWidth="1"/>
    <col min="9993" max="9993" width="22.5703125" customWidth="1"/>
    <col min="9994" max="9994" width="14.42578125" customWidth="1"/>
    <col min="10238" max="10238" width="29.7109375" customWidth="1"/>
    <col min="10239" max="10239" width="18.85546875" customWidth="1"/>
    <col min="10240" max="10240" width="21.140625" customWidth="1"/>
    <col min="10241" max="10241" width="24.85546875" bestFit="1" customWidth="1"/>
    <col min="10243" max="10243" width="18.85546875" customWidth="1"/>
    <col min="10244" max="10245" width="21.5703125" bestFit="1" customWidth="1"/>
    <col min="10246" max="10247" width="20.85546875" bestFit="1" customWidth="1"/>
    <col min="10248" max="10248" width="19" bestFit="1" customWidth="1"/>
    <col min="10249" max="10249" width="22.5703125" customWidth="1"/>
    <col min="10250" max="10250" width="14.42578125" customWidth="1"/>
    <col min="10494" max="10494" width="29.7109375" customWidth="1"/>
    <col min="10495" max="10495" width="18.85546875" customWidth="1"/>
    <col min="10496" max="10496" width="21.140625" customWidth="1"/>
    <col min="10497" max="10497" width="24.85546875" bestFit="1" customWidth="1"/>
    <col min="10499" max="10499" width="18.85546875" customWidth="1"/>
    <col min="10500" max="10501" width="21.5703125" bestFit="1" customWidth="1"/>
    <col min="10502" max="10503" width="20.85546875" bestFit="1" customWidth="1"/>
    <col min="10504" max="10504" width="19" bestFit="1" customWidth="1"/>
    <col min="10505" max="10505" width="22.5703125" customWidth="1"/>
    <col min="10506" max="10506" width="14.42578125" customWidth="1"/>
    <col min="10750" max="10750" width="29.7109375" customWidth="1"/>
    <col min="10751" max="10751" width="18.85546875" customWidth="1"/>
    <col min="10752" max="10752" width="21.140625" customWidth="1"/>
    <col min="10753" max="10753" width="24.85546875" bestFit="1" customWidth="1"/>
    <col min="10755" max="10755" width="18.85546875" customWidth="1"/>
    <col min="10756" max="10757" width="21.5703125" bestFit="1" customWidth="1"/>
    <col min="10758" max="10759" width="20.85546875" bestFit="1" customWidth="1"/>
    <col min="10760" max="10760" width="19" bestFit="1" customWidth="1"/>
    <col min="10761" max="10761" width="22.5703125" customWidth="1"/>
    <col min="10762" max="10762" width="14.42578125" customWidth="1"/>
    <col min="11006" max="11006" width="29.7109375" customWidth="1"/>
    <col min="11007" max="11007" width="18.85546875" customWidth="1"/>
    <col min="11008" max="11008" width="21.140625" customWidth="1"/>
    <col min="11009" max="11009" width="24.85546875" bestFit="1" customWidth="1"/>
    <col min="11011" max="11011" width="18.85546875" customWidth="1"/>
    <col min="11012" max="11013" width="21.5703125" bestFit="1" customWidth="1"/>
    <col min="11014" max="11015" width="20.85546875" bestFit="1" customWidth="1"/>
    <col min="11016" max="11016" width="19" bestFit="1" customWidth="1"/>
    <col min="11017" max="11017" width="22.5703125" customWidth="1"/>
    <col min="11018" max="11018" width="14.42578125" customWidth="1"/>
    <col min="11262" max="11262" width="29.7109375" customWidth="1"/>
    <col min="11263" max="11263" width="18.85546875" customWidth="1"/>
    <col min="11264" max="11264" width="21.140625" customWidth="1"/>
    <col min="11265" max="11265" width="24.85546875" bestFit="1" customWidth="1"/>
    <col min="11267" max="11267" width="18.85546875" customWidth="1"/>
    <col min="11268" max="11269" width="21.5703125" bestFit="1" customWidth="1"/>
    <col min="11270" max="11271" width="20.85546875" bestFit="1" customWidth="1"/>
    <col min="11272" max="11272" width="19" bestFit="1" customWidth="1"/>
    <col min="11273" max="11273" width="22.5703125" customWidth="1"/>
    <col min="11274" max="11274" width="14.42578125" customWidth="1"/>
    <col min="11518" max="11518" width="29.7109375" customWidth="1"/>
    <col min="11519" max="11519" width="18.85546875" customWidth="1"/>
    <col min="11520" max="11520" width="21.140625" customWidth="1"/>
    <col min="11521" max="11521" width="24.85546875" bestFit="1" customWidth="1"/>
    <col min="11523" max="11523" width="18.85546875" customWidth="1"/>
    <col min="11524" max="11525" width="21.5703125" bestFit="1" customWidth="1"/>
    <col min="11526" max="11527" width="20.85546875" bestFit="1" customWidth="1"/>
    <col min="11528" max="11528" width="19" bestFit="1" customWidth="1"/>
    <col min="11529" max="11529" width="22.5703125" customWidth="1"/>
    <col min="11530" max="11530" width="14.42578125" customWidth="1"/>
    <col min="11774" max="11774" width="29.7109375" customWidth="1"/>
    <col min="11775" max="11775" width="18.85546875" customWidth="1"/>
    <col min="11776" max="11776" width="21.140625" customWidth="1"/>
    <col min="11777" max="11777" width="24.85546875" bestFit="1" customWidth="1"/>
    <col min="11779" max="11779" width="18.85546875" customWidth="1"/>
    <col min="11780" max="11781" width="21.5703125" bestFit="1" customWidth="1"/>
    <col min="11782" max="11783" width="20.85546875" bestFit="1" customWidth="1"/>
    <col min="11784" max="11784" width="19" bestFit="1" customWidth="1"/>
    <col min="11785" max="11785" width="22.5703125" customWidth="1"/>
    <col min="11786" max="11786" width="14.42578125" customWidth="1"/>
    <col min="12030" max="12030" width="29.7109375" customWidth="1"/>
    <col min="12031" max="12031" width="18.85546875" customWidth="1"/>
    <col min="12032" max="12032" width="21.140625" customWidth="1"/>
    <col min="12033" max="12033" width="24.85546875" bestFit="1" customWidth="1"/>
    <col min="12035" max="12035" width="18.85546875" customWidth="1"/>
    <col min="12036" max="12037" width="21.5703125" bestFit="1" customWidth="1"/>
    <col min="12038" max="12039" width="20.85546875" bestFit="1" customWidth="1"/>
    <col min="12040" max="12040" width="19" bestFit="1" customWidth="1"/>
    <col min="12041" max="12041" width="22.5703125" customWidth="1"/>
    <col min="12042" max="12042" width="14.42578125" customWidth="1"/>
    <col min="12286" max="12286" width="29.7109375" customWidth="1"/>
    <col min="12287" max="12287" width="18.85546875" customWidth="1"/>
    <col min="12288" max="12288" width="21.140625" customWidth="1"/>
    <col min="12289" max="12289" width="24.85546875" bestFit="1" customWidth="1"/>
    <col min="12291" max="12291" width="18.85546875" customWidth="1"/>
    <col min="12292" max="12293" width="21.5703125" bestFit="1" customWidth="1"/>
    <col min="12294" max="12295" width="20.85546875" bestFit="1" customWidth="1"/>
    <col min="12296" max="12296" width="19" bestFit="1" customWidth="1"/>
    <col min="12297" max="12297" width="22.5703125" customWidth="1"/>
    <col min="12298" max="12298" width="14.42578125" customWidth="1"/>
    <col min="12542" max="12542" width="29.7109375" customWidth="1"/>
    <col min="12543" max="12543" width="18.85546875" customWidth="1"/>
    <col min="12544" max="12544" width="21.140625" customWidth="1"/>
    <col min="12545" max="12545" width="24.85546875" bestFit="1" customWidth="1"/>
    <col min="12547" max="12547" width="18.85546875" customWidth="1"/>
    <col min="12548" max="12549" width="21.5703125" bestFit="1" customWidth="1"/>
    <col min="12550" max="12551" width="20.85546875" bestFit="1" customWidth="1"/>
    <col min="12552" max="12552" width="19" bestFit="1" customWidth="1"/>
    <col min="12553" max="12553" width="22.5703125" customWidth="1"/>
    <col min="12554" max="12554" width="14.42578125" customWidth="1"/>
    <col min="12798" max="12798" width="29.7109375" customWidth="1"/>
    <col min="12799" max="12799" width="18.85546875" customWidth="1"/>
    <col min="12800" max="12800" width="21.140625" customWidth="1"/>
    <col min="12801" max="12801" width="24.85546875" bestFit="1" customWidth="1"/>
    <col min="12803" max="12803" width="18.85546875" customWidth="1"/>
    <col min="12804" max="12805" width="21.5703125" bestFit="1" customWidth="1"/>
    <col min="12806" max="12807" width="20.85546875" bestFit="1" customWidth="1"/>
    <col min="12808" max="12808" width="19" bestFit="1" customWidth="1"/>
    <col min="12809" max="12809" width="22.5703125" customWidth="1"/>
    <col min="12810" max="12810" width="14.42578125" customWidth="1"/>
    <col min="13054" max="13054" width="29.7109375" customWidth="1"/>
    <col min="13055" max="13055" width="18.85546875" customWidth="1"/>
    <col min="13056" max="13056" width="21.140625" customWidth="1"/>
    <col min="13057" max="13057" width="24.85546875" bestFit="1" customWidth="1"/>
    <col min="13059" max="13059" width="18.85546875" customWidth="1"/>
    <col min="13060" max="13061" width="21.5703125" bestFit="1" customWidth="1"/>
    <col min="13062" max="13063" width="20.85546875" bestFit="1" customWidth="1"/>
    <col min="13064" max="13064" width="19" bestFit="1" customWidth="1"/>
    <col min="13065" max="13065" width="22.5703125" customWidth="1"/>
    <col min="13066" max="13066" width="14.42578125" customWidth="1"/>
    <col min="13310" max="13310" width="29.7109375" customWidth="1"/>
    <col min="13311" max="13311" width="18.85546875" customWidth="1"/>
    <col min="13312" max="13312" width="21.140625" customWidth="1"/>
    <col min="13313" max="13313" width="24.85546875" bestFit="1" customWidth="1"/>
    <col min="13315" max="13315" width="18.85546875" customWidth="1"/>
    <col min="13316" max="13317" width="21.5703125" bestFit="1" customWidth="1"/>
    <col min="13318" max="13319" width="20.85546875" bestFit="1" customWidth="1"/>
    <col min="13320" max="13320" width="19" bestFit="1" customWidth="1"/>
    <col min="13321" max="13321" width="22.5703125" customWidth="1"/>
    <col min="13322" max="13322" width="14.42578125" customWidth="1"/>
    <col min="13566" max="13566" width="29.7109375" customWidth="1"/>
    <col min="13567" max="13567" width="18.85546875" customWidth="1"/>
    <col min="13568" max="13568" width="21.140625" customWidth="1"/>
    <col min="13569" max="13569" width="24.85546875" bestFit="1" customWidth="1"/>
    <col min="13571" max="13571" width="18.85546875" customWidth="1"/>
    <col min="13572" max="13573" width="21.5703125" bestFit="1" customWidth="1"/>
    <col min="13574" max="13575" width="20.85546875" bestFit="1" customWidth="1"/>
    <col min="13576" max="13576" width="19" bestFit="1" customWidth="1"/>
    <col min="13577" max="13577" width="22.5703125" customWidth="1"/>
    <col min="13578" max="13578" width="14.42578125" customWidth="1"/>
    <col min="13822" max="13822" width="29.7109375" customWidth="1"/>
    <col min="13823" max="13823" width="18.85546875" customWidth="1"/>
    <col min="13824" max="13824" width="21.140625" customWidth="1"/>
    <col min="13825" max="13825" width="24.85546875" bestFit="1" customWidth="1"/>
    <col min="13827" max="13827" width="18.85546875" customWidth="1"/>
    <col min="13828" max="13829" width="21.5703125" bestFit="1" customWidth="1"/>
    <col min="13830" max="13831" width="20.85546875" bestFit="1" customWidth="1"/>
    <col min="13832" max="13832" width="19" bestFit="1" customWidth="1"/>
    <col min="13833" max="13833" width="22.5703125" customWidth="1"/>
    <col min="13834" max="13834" width="14.42578125" customWidth="1"/>
    <col min="14078" max="14078" width="29.7109375" customWidth="1"/>
    <col min="14079" max="14079" width="18.85546875" customWidth="1"/>
    <col min="14080" max="14080" width="21.140625" customWidth="1"/>
    <col min="14081" max="14081" width="24.85546875" bestFit="1" customWidth="1"/>
    <col min="14083" max="14083" width="18.85546875" customWidth="1"/>
    <col min="14084" max="14085" width="21.5703125" bestFit="1" customWidth="1"/>
    <col min="14086" max="14087" width="20.85546875" bestFit="1" customWidth="1"/>
    <col min="14088" max="14088" width="19" bestFit="1" customWidth="1"/>
    <col min="14089" max="14089" width="22.5703125" customWidth="1"/>
    <col min="14090" max="14090" width="14.42578125" customWidth="1"/>
    <col min="14334" max="14334" width="29.7109375" customWidth="1"/>
    <col min="14335" max="14335" width="18.85546875" customWidth="1"/>
    <col min="14336" max="14336" width="21.140625" customWidth="1"/>
    <col min="14337" max="14337" width="24.85546875" bestFit="1" customWidth="1"/>
    <col min="14339" max="14339" width="18.85546875" customWidth="1"/>
    <col min="14340" max="14341" width="21.5703125" bestFit="1" customWidth="1"/>
    <col min="14342" max="14343" width="20.85546875" bestFit="1" customWidth="1"/>
    <col min="14344" max="14344" width="19" bestFit="1" customWidth="1"/>
    <col min="14345" max="14345" width="22.5703125" customWidth="1"/>
    <col min="14346" max="14346" width="14.42578125" customWidth="1"/>
    <col min="14590" max="14590" width="29.7109375" customWidth="1"/>
    <col min="14591" max="14591" width="18.85546875" customWidth="1"/>
    <col min="14592" max="14592" width="21.140625" customWidth="1"/>
    <col min="14593" max="14593" width="24.85546875" bestFit="1" customWidth="1"/>
    <col min="14595" max="14595" width="18.85546875" customWidth="1"/>
    <col min="14596" max="14597" width="21.5703125" bestFit="1" customWidth="1"/>
    <col min="14598" max="14599" width="20.85546875" bestFit="1" customWidth="1"/>
    <col min="14600" max="14600" width="19" bestFit="1" customWidth="1"/>
    <col min="14601" max="14601" width="22.5703125" customWidth="1"/>
    <col min="14602" max="14602" width="14.42578125" customWidth="1"/>
    <col min="14846" max="14846" width="29.7109375" customWidth="1"/>
    <col min="14847" max="14847" width="18.85546875" customWidth="1"/>
    <col min="14848" max="14848" width="21.140625" customWidth="1"/>
    <col min="14849" max="14849" width="24.85546875" bestFit="1" customWidth="1"/>
    <col min="14851" max="14851" width="18.85546875" customWidth="1"/>
    <col min="14852" max="14853" width="21.5703125" bestFit="1" customWidth="1"/>
    <col min="14854" max="14855" width="20.85546875" bestFit="1" customWidth="1"/>
    <col min="14856" max="14856" width="19" bestFit="1" customWidth="1"/>
    <col min="14857" max="14857" width="22.5703125" customWidth="1"/>
    <col min="14858" max="14858" width="14.42578125" customWidth="1"/>
    <col min="15102" max="15102" width="29.7109375" customWidth="1"/>
    <col min="15103" max="15103" width="18.85546875" customWidth="1"/>
    <col min="15104" max="15104" width="21.140625" customWidth="1"/>
    <col min="15105" max="15105" width="24.85546875" bestFit="1" customWidth="1"/>
    <col min="15107" max="15107" width="18.85546875" customWidth="1"/>
    <col min="15108" max="15109" width="21.5703125" bestFit="1" customWidth="1"/>
    <col min="15110" max="15111" width="20.85546875" bestFit="1" customWidth="1"/>
    <col min="15112" max="15112" width="19" bestFit="1" customWidth="1"/>
    <col min="15113" max="15113" width="22.5703125" customWidth="1"/>
    <col min="15114" max="15114" width="14.42578125" customWidth="1"/>
    <col min="15358" max="15358" width="29.7109375" customWidth="1"/>
    <col min="15359" max="15359" width="18.85546875" customWidth="1"/>
    <col min="15360" max="15360" width="21.140625" customWidth="1"/>
    <col min="15361" max="15361" width="24.85546875" bestFit="1" customWidth="1"/>
    <col min="15363" max="15363" width="18.85546875" customWidth="1"/>
    <col min="15364" max="15365" width="21.5703125" bestFit="1" customWidth="1"/>
    <col min="15366" max="15367" width="20.85546875" bestFit="1" customWidth="1"/>
    <col min="15368" max="15368" width="19" bestFit="1" customWidth="1"/>
    <col min="15369" max="15369" width="22.5703125" customWidth="1"/>
    <col min="15370" max="15370" width="14.42578125" customWidth="1"/>
    <col min="15614" max="15614" width="29.7109375" customWidth="1"/>
    <col min="15615" max="15615" width="18.85546875" customWidth="1"/>
    <col min="15616" max="15616" width="21.140625" customWidth="1"/>
    <col min="15617" max="15617" width="24.85546875" bestFit="1" customWidth="1"/>
    <col min="15619" max="15619" width="18.85546875" customWidth="1"/>
    <col min="15620" max="15621" width="21.5703125" bestFit="1" customWidth="1"/>
    <col min="15622" max="15623" width="20.85546875" bestFit="1" customWidth="1"/>
    <col min="15624" max="15624" width="19" bestFit="1" customWidth="1"/>
    <col min="15625" max="15625" width="22.5703125" customWidth="1"/>
    <col min="15626" max="15626" width="14.42578125" customWidth="1"/>
    <col min="15870" max="15870" width="29.7109375" customWidth="1"/>
    <col min="15871" max="15871" width="18.85546875" customWidth="1"/>
    <col min="15872" max="15872" width="21.140625" customWidth="1"/>
    <col min="15873" max="15873" width="24.85546875" bestFit="1" customWidth="1"/>
    <col min="15875" max="15875" width="18.85546875" customWidth="1"/>
    <col min="15876" max="15877" width="21.5703125" bestFit="1" customWidth="1"/>
    <col min="15878" max="15879" width="20.85546875" bestFit="1" customWidth="1"/>
    <col min="15880" max="15880" width="19" bestFit="1" customWidth="1"/>
    <col min="15881" max="15881" width="22.5703125" customWidth="1"/>
    <col min="15882" max="15882" width="14.42578125" customWidth="1"/>
    <col min="16126" max="16126" width="29.7109375" customWidth="1"/>
    <col min="16127" max="16127" width="18.85546875" customWidth="1"/>
    <col min="16128" max="16128" width="21.140625" customWidth="1"/>
    <col min="16129" max="16129" width="24.85546875" bestFit="1" customWidth="1"/>
    <col min="16131" max="16131" width="18.85546875" customWidth="1"/>
    <col min="16132" max="16133" width="21.5703125" bestFit="1" customWidth="1"/>
    <col min="16134" max="16135" width="20.85546875" bestFit="1" customWidth="1"/>
    <col min="16136" max="16136" width="19" bestFit="1" customWidth="1"/>
    <col min="16137" max="16137" width="22.5703125" customWidth="1"/>
    <col min="16138" max="16138" width="14.42578125" customWidth="1"/>
  </cols>
  <sheetData>
    <row r="1" spans="1:13" ht="20.25" x14ac:dyDescent="0.3">
      <c r="A1" s="12" t="s">
        <v>32</v>
      </c>
      <c r="B1" s="13"/>
      <c r="C1" s="14"/>
      <c r="D1" s="14"/>
      <c r="E1" s="14"/>
      <c r="F1" s="14"/>
      <c r="G1" s="14"/>
      <c r="H1" s="14"/>
      <c r="I1" s="13"/>
      <c r="J1" s="13"/>
    </row>
    <row r="2" spans="1:13" ht="15.75" x14ac:dyDescent="0.25">
      <c r="A2" s="13"/>
      <c r="B2" s="13"/>
      <c r="C2" s="14"/>
      <c r="D2" s="14"/>
      <c r="E2" s="14"/>
      <c r="F2" s="14"/>
      <c r="G2" s="14"/>
      <c r="H2" s="14"/>
      <c r="I2" s="13"/>
      <c r="J2" s="13"/>
    </row>
    <row r="3" spans="1:13" ht="15.75" x14ac:dyDescent="0.25">
      <c r="A3" s="13"/>
      <c r="B3" s="13"/>
      <c r="C3" s="14"/>
      <c r="D3" s="14"/>
      <c r="E3" s="14"/>
      <c r="F3" s="14"/>
      <c r="G3" s="14"/>
      <c r="H3" s="14"/>
      <c r="I3" s="13"/>
      <c r="J3" s="13"/>
    </row>
    <row r="4" spans="1:13" ht="15.75" x14ac:dyDescent="0.25">
      <c r="A4" s="15" t="s">
        <v>33</v>
      </c>
      <c r="B4" s="13"/>
      <c r="C4" s="108" t="s">
        <v>34</v>
      </c>
      <c r="D4" s="16" t="s">
        <v>143</v>
      </c>
      <c r="E4" s="16" t="s">
        <v>144</v>
      </c>
      <c r="F4" s="16" t="s">
        <v>145</v>
      </c>
      <c r="G4" s="16" t="s">
        <v>35</v>
      </c>
      <c r="H4" s="118" t="s">
        <v>36</v>
      </c>
      <c r="I4" s="16" t="s">
        <v>37</v>
      </c>
      <c r="J4" s="16" t="s">
        <v>38</v>
      </c>
    </row>
    <row r="5" spans="1:13" ht="16.5" thickBot="1" x14ac:dyDescent="0.3">
      <c r="A5" s="15"/>
      <c r="B5" s="17"/>
      <c r="C5" s="109"/>
      <c r="D5" s="19"/>
      <c r="E5" s="19"/>
      <c r="F5" s="19"/>
      <c r="G5" s="19"/>
      <c r="H5" s="119"/>
      <c r="I5" s="19"/>
      <c r="J5" s="19"/>
    </row>
    <row r="6" spans="1:13" ht="15.75" x14ac:dyDescent="0.25">
      <c r="A6" s="91" t="s">
        <v>39</v>
      </c>
      <c r="B6" s="91"/>
      <c r="C6" s="110">
        <v>2000</v>
      </c>
      <c r="D6" s="125">
        <f>1592.21-498.35-21.57-450+36</f>
        <v>658.29000000000019</v>
      </c>
      <c r="E6" s="125">
        <v>1177.9000000000001</v>
      </c>
      <c r="F6" s="125">
        <f>1177.9+40+30</f>
        <v>1247.9000000000001</v>
      </c>
      <c r="G6" s="125">
        <f>4905.81-498.35-1800-150-263.2-194.26</f>
        <v>2000.0000000000002</v>
      </c>
      <c r="H6" s="120">
        <f>G6</f>
        <v>2000.0000000000002</v>
      </c>
      <c r="I6" s="105">
        <f>SUM(H6/C6)</f>
        <v>1.0000000000000002</v>
      </c>
      <c r="J6" s="104">
        <v>0</v>
      </c>
      <c r="K6" s="126" t="s">
        <v>218</v>
      </c>
      <c r="L6" s="126"/>
      <c r="M6" s="126"/>
    </row>
    <row r="7" spans="1:13" ht="15.75" x14ac:dyDescent="0.25">
      <c r="A7" s="92" t="s">
        <v>40</v>
      </c>
      <c r="B7" s="92"/>
      <c r="C7" s="107">
        <v>4500</v>
      </c>
      <c r="D7" s="103">
        <v>2250</v>
      </c>
      <c r="E7" s="103">
        <v>3375</v>
      </c>
      <c r="F7" s="103">
        <f>3375+1125</f>
        <v>4500</v>
      </c>
      <c r="G7" s="103">
        <v>5625</v>
      </c>
      <c r="H7" s="120">
        <f t="shared" ref="H7:H22" si="0">G7</f>
        <v>5625</v>
      </c>
      <c r="I7" s="105">
        <f>SUM(H7/C7)</f>
        <v>1.25</v>
      </c>
      <c r="J7" s="104">
        <f>SUM(C7-H7)</f>
        <v>-1125</v>
      </c>
      <c r="K7" t="s">
        <v>219</v>
      </c>
    </row>
    <row r="8" spans="1:13" ht="15.75" x14ac:dyDescent="0.25">
      <c r="A8" s="93" t="s">
        <v>74</v>
      </c>
      <c r="B8" s="93"/>
      <c r="C8" s="107">
        <v>3000</v>
      </c>
      <c r="D8" s="21">
        <v>1943</v>
      </c>
      <c r="E8" s="21">
        <v>2749</v>
      </c>
      <c r="F8" s="21">
        <v>2749</v>
      </c>
      <c r="G8" s="21">
        <v>2749</v>
      </c>
      <c r="H8" s="120">
        <f t="shared" si="0"/>
        <v>2749</v>
      </c>
      <c r="I8" s="105">
        <f t="shared" ref="I8:I26" si="1">SUM(H8/C8)</f>
        <v>0.91633333333333333</v>
      </c>
      <c r="J8" s="104">
        <f t="shared" ref="J8:J26" si="2">SUM(C8-H8)</f>
        <v>251</v>
      </c>
    </row>
    <row r="9" spans="1:13" ht="15.75" x14ac:dyDescent="0.25">
      <c r="A9" s="94" t="s">
        <v>41</v>
      </c>
      <c r="B9" s="94"/>
      <c r="C9" s="107">
        <v>600</v>
      </c>
      <c r="D9" s="103">
        <v>600</v>
      </c>
      <c r="E9" s="103">
        <v>600</v>
      </c>
      <c r="F9" s="103">
        <v>600</v>
      </c>
      <c r="G9" s="103">
        <v>600</v>
      </c>
      <c r="H9" s="120">
        <f t="shared" si="0"/>
        <v>600</v>
      </c>
      <c r="I9" s="105">
        <f t="shared" si="1"/>
        <v>1</v>
      </c>
      <c r="J9" s="104">
        <f t="shared" si="2"/>
        <v>0</v>
      </c>
    </row>
    <row r="10" spans="1:13" ht="15.75" x14ac:dyDescent="0.25">
      <c r="A10" s="95" t="s">
        <v>42</v>
      </c>
      <c r="B10" s="95"/>
      <c r="C10" s="107">
        <v>550</v>
      </c>
      <c r="D10" s="125">
        <v>250.2</v>
      </c>
      <c r="E10" s="125">
        <v>600.6</v>
      </c>
      <c r="F10" s="125">
        <v>600.6</v>
      </c>
      <c r="G10" s="125">
        <f>600.6-50.6</f>
        <v>550</v>
      </c>
      <c r="H10" s="120">
        <f t="shared" si="0"/>
        <v>550</v>
      </c>
      <c r="I10" s="105">
        <f t="shared" si="1"/>
        <v>1</v>
      </c>
      <c r="J10" s="104">
        <f t="shared" si="2"/>
        <v>0</v>
      </c>
      <c r="K10" s="126" t="s">
        <v>216</v>
      </c>
      <c r="L10" s="126"/>
      <c r="M10" s="126"/>
    </row>
    <row r="11" spans="1:13" ht="15.75" x14ac:dyDescent="0.25">
      <c r="A11" s="91" t="s">
        <v>43</v>
      </c>
      <c r="B11" s="91"/>
      <c r="C11" s="107">
        <v>750</v>
      </c>
      <c r="D11" s="21">
        <f>498.35+21.57</f>
        <v>519.92000000000007</v>
      </c>
      <c r="E11" s="21">
        <v>498.35</v>
      </c>
      <c r="F11" s="21">
        <v>498.35</v>
      </c>
      <c r="G11" s="21">
        <v>498.35</v>
      </c>
      <c r="H11" s="120">
        <f t="shared" si="0"/>
        <v>498.35</v>
      </c>
      <c r="I11" s="105">
        <f t="shared" si="1"/>
        <v>0.66446666666666665</v>
      </c>
      <c r="J11" s="104">
        <f t="shared" si="2"/>
        <v>251.64999999999998</v>
      </c>
    </row>
    <row r="12" spans="1:13" ht="15.75" customHeight="1" x14ac:dyDescent="0.25">
      <c r="A12" s="96" t="s">
        <v>44</v>
      </c>
      <c r="B12" s="97"/>
      <c r="C12" s="110">
        <v>2500</v>
      </c>
      <c r="D12" s="21">
        <f>156.91+50+80+80+94.5</f>
        <v>461.40999999999997</v>
      </c>
      <c r="E12" s="21">
        <f>941.41</f>
        <v>941.41</v>
      </c>
      <c r="F12" s="21">
        <f>1091.41-150</f>
        <v>941.41000000000008</v>
      </c>
      <c r="G12" s="21">
        <v>1091.4100000000001</v>
      </c>
      <c r="H12" s="120">
        <f t="shared" si="0"/>
        <v>1091.4100000000001</v>
      </c>
      <c r="I12" s="105">
        <f t="shared" si="1"/>
        <v>0.43656400000000001</v>
      </c>
      <c r="J12" s="104">
        <f t="shared" si="2"/>
        <v>1408.59</v>
      </c>
    </row>
    <row r="13" spans="1:13" ht="15.75" x14ac:dyDescent="0.25">
      <c r="A13" s="91" t="s">
        <v>45</v>
      </c>
      <c r="B13" s="91"/>
      <c r="C13" s="107">
        <v>1800</v>
      </c>
      <c r="D13" s="103">
        <v>450</v>
      </c>
      <c r="E13" s="103">
        <v>1350</v>
      </c>
      <c r="F13" s="103">
        <v>1350</v>
      </c>
      <c r="G13" s="103">
        <f>450+450+450+450</f>
        <v>1800</v>
      </c>
      <c r="H13" s="120">
        <f t="shared" si="0"/>
        <v>1800</v>
      </c>
      <c r="I13" s="105">
        <f t="shared" si="1"/>
        <v>1</v>
      </c>
      <c r="J13" s="104">
        <f t="shared" si="2"/>
        <v>0</v>
      </c>
    </row>
    <row r="14" spans="1:13" ht="15.75" x14ac:dyDescent="0.25">
      <c r="A14" s="94" t="s">
        <v>81</v>
      </c>
      <c r="B14" s="94"/>
      <c r="C14" s="107">
        <v>1000</v>
      </c>
      <c r="D14" s="21">
        <v>0</v>
      </c>
      <c r="E14" s="21">
        <v>150</v>
      </c>
      <c r="F14" s="21">
        <v>150</v>
      </c>
      <c r="G14" s="21">
        <v>150</v>
      </c>
      <c r="H14" s="120">
        <f t="shared" si="0"/>
        <v>150</v>
      </c>
      <c r="I14" s="105">
        <f t="shared" si="1"/>
        <v>0.15</v>
      </c>
      <c r="J14" s="104">
        <f t="shared" si="2"/>
        <v>850</v>
      </c>
    </row>
    <row r="15" spans="1:13" ht="15.75" x14ac:dyDescent="0.25">
      <c r="A15" s="91" t="s">
        <v>46</v>
      </c>
      <c r="B15" s="91"/>
      <c r="C15" s="107">
        <v>150</v>
      </c>
      <c r="D15" s="103">
        <v>0</v>
      </c>
      <c r="E15" s="103">
        <v>0</v>
      </c>
      <c r="F15" s="103">
        <v>150</v>
      </c>
      <c r="G15" s="103">
        <v>150</v>
      </c>
      <c r="H15" s="120">
        <f t="shared" si="0"/>
        <v>150</v>
      </c>
      <c r="I15" s="105">
        <f t="shared" si="1"/>
        <v>1</v>
      </c>
      <c r="J15" s="104">
        <f t="shared" si="2"/>
        <v>0</v>
      </c>
    </row>
    <row r="16" spans="1:13" ht="15.75" x14ac:dyDescent="0.25">
      <c r="A16" s="91" t="s">
        <v>47</v>
      </c>
      <c r="B16" s="91"/>
      <c r="C16" s="107">
        <v>1000</v>
      </c>
      <c r="D16" s="21">
        <v>0</v>
      </c>
      <c r="E16" s="21">
        <v>0</v>
      </c>
      <c r="F16" s="21">
        <v>0</v>
      </c>
      <c r="G16" s="21">
        <v>0</v>
      </c>
      <c r="H16" s="120">
        <f t="shared" si="0"/>
        <v>0</v>
      </c>
      <c r="I16" s="105">
        <f t="shared" si="1"/>
        <v>0</v>
      </c>
      <c r="J16" s="104">
        <f t="shared" si="2"/>
        <v>1000</v>
      </c>
    </row>
    <row r="17" spans="1:13" ht="15.75" x14ac:dyDescent="0.25">
      <c r="A17" s="98" t="s">
        <v>80</v>
      </c>
      <c r="B17" s="98"/>
      <c r="C17" s="107">
        <v>250</v>
      </c>
      <c r="D17" s="125">
        <v>0</v>
      </c>
      <c r="E17" s="125">
        <v>263.2</v>
      </c>
      <c r="F17" s="125">
        <v>263.2</v>
      </c>
      <c r="G17" s="125">
        <f>263.2-13.2</f>
        <v>250</v>
      </c>
      <c r="H17" s="120">
        <f t="shared" si="0"/>
        <v>250</v>
      </c>
      <c r="I17" s="105">
        <f t="shared" si="1"/>
        <v>1</v>
      </c>
      <c r="J17" s="104">
        <f t="shared" si="2"/>
        <v>0</v>
      </c>
      <c r="K17" s="126" t="s">
        <v>217</v>
      </c>
      <c r="L17" s="126"/>
      <c r="M17" s="126"/>
    </row>
    <row r="18" spans="1:13" ht="15.75" x14ac:dyDescent="0.25">
      <c r="A18" s="98" t="s">
        <v>76</v>
      </c>
      <c r="B18" s="98"/>
      <c r="C18" s="107">
        <v>2798.04</v>
      </c>
      <c r="D18" s="21">
        <v>0</v>
      </c>
      <c r="E18" s="21">
        <v>0</v>
      </c>
      <c r="F18" s="21">
        <v>0</v>
      </c>
      <c r="G18" s="21">
        <v>0</v>
      </c>
      <c r="H18" s="120">
        <f t="shared" si="0"/>
        <v>0</v>
      </c>
      <c r="I18" s="105">
        <f t="shared" si="1"/>
        <v>0</v>
      </c>
      <c r="J18" s="104">
        <f t="shared" si="2"/>
        <v>2798.04</v>
      </c>
    </row>
    <row r="19" spans="1:13" ht="15.75" x14ac:dyDescent="0.25">
      <c r="A19" s="98" t="s">
        <v>77</v>
      </c>
      <c r="B19" s="98"/>
      <c r="C19" s="107">
        <v>602.01</v>
      </c>
      <c r="D19" s="21">
        <v>97</v>
      </c>
      <c r="E19" s="21">
        <v>97</v>
      </c>
      <c r="F19" s="21">
        <v>97</v>
      </c>
      <c r="G19" s="21">
        <v>97</v>
      </c>
      <c r="H19" s="120">
        <f t="shared" si="0"/>
        <v>97</v>
      </c>
      <c r="I19" s="105">
        <f t="shared" si="1"/>
        <v>0.16112689157987409</v>
      </c>
      <c r="J19" s="104">
        <f t="shared" si="2"/>
        <v>505.01</v>
      </c>
    </row>
    <row r="20" spans="1:13" ht="15.75" x14ac:dyDescent="0.25">
      <c r="A20" s="98" t="s">
        <v>78</v>
      </c>
      <c r="B20" s="98"/>
      <c r="C20" s="107">
        <v>20400</v>
      </c>
      <c r="D20" s="21">
        <v>0</v>
      </c>
      <c r="E20" s="21">
        <v>0</v>
      </c>
      <c r="F20" s="21">
        <v>0</v>
      </c>
      <c r="G20" s="21">
        <v>0</v>
      </c>
      <c r="H20" s="120">
        <f t="shared" si="0"/>
        <v>0</v>
      </c>
      <c r="I20" s="105">
        <f t="shared" si="1"/>
        <v>0</v>
      </c>
      <c r="J20" s="104">
        <f t="shared" si="2"/>
        <v>20400</v>
      </c>
    </row>
    <row r="21" spans="1:13" ht="15.75" x14ac:dyDescent="0.25">
      <c r="A21" s="98" t="s">
        <v>79</v>
      </c>
      <c r="B21" s="98"/>
      <c r="C21" s="110">
        <v>1000</v>
      </c>
      <c r="D21" s="21">
        <v>180</v>
      </c>
      <c r="E21" s="21">
        <v>180</v>
      </c>
      <c r="F21" s="21">
        <v>180</v>
      </c>
      <c r="G21" s="21">
        <f>129.6+180-79+13.2+194.26</f>
        <v>438.06</v>
      </c>
      <c r="H21" s="120">
        <f t="shared" si="0"/>
        <v>438.06</v>
      </c>
      <c r="I21" s="105">
        <f t="shared" si="1"/>
        <v>0.43806</v>
      </c>
      <c r="J21" s="104">
        <f t="shared" si="2"/>
        <v>561.94000000000005</v>
      </c>
    </row>
    <row r="22" spans="1:13" ht="16.5" thickBot="1" x14ac:dyDescent="0.3">
      <c r="A22" s="99" t="s">
        <v>49</v>
      </c>
      <c r="B22" s="99"/>
      <c r="C22" s="111">
        <v>1000</v>
      </c>
      <c r="D22" s="29">
        <v>519.20000000000005</v>
      </c>
      <c r="E22" s="29">
        <f>906.67</f>
        <v>906.67</v>
      </c>
      <c r="F22" s="29">
        <v>911.48</v>
      </c>
      <c r="G22" s="29">
        <v>1020.84</v>
      </c>
      <c r="H22" s="120">
        <f t="shared" si="0"/>
        <v>1020.84</v>
      </c>
      <c r="I22" s="127" t="s">
        <v>48</v>
      </c>
      <c r="J22" s="128" t="s">
        <v>48</v>
      </c>
    </row>
    <row r="23" spans="1:13" ht="17.25" thickTop="1" thickBot="1" x14ac:dyDescent="0.3">
      <c r="A23" s="100" t="s">
        <v>50</v>
      </c>
      <c r="B23" s="21"/>
      <c r="C23" s="112">
        <f t="shared" ref="C23:H23" si="3">SUM(C6:C22)</f>
        <v>43900.05</v>
      </c>
      <c r="D23" s="33">
        <f t="shared" si="3"/>
        <v>7929.0199999999995</v>
      </c>
      <c r="E23" s="33">
        <f t="shared" si="3"/>
        <v>12889.130000000001</v>
      </c>
      <c r="F23" s="33">
        <f t="shared" si="3"/>
        <v>14238.94</v>
      </c>
      <c r="G23" s="33">
        <f>SUM(G6:G22)</f>
        <v>17019.66</v>
      </c>
      <c r="H23" s="121">
        <f t="shared" si="3"/>
        <v>17019.66</v>
      </c>
      <c r="I23" s="22">
        <f t="shared" si="1"/>
        <v>0.38769113019233459</v>
      </c>
      <c r="J23" s="21">
        <f>SUM(C23-H23)</f>
        <v>26880.390000000003</v>
      </c>
    </row>
    <row r="24" spans="1:13" ht="16.5" thickTop="1" x14ac:dyDescent="0.25">
      <c r="A24" s="30"/>
      <c r="B24" s="27"/>
      <c r="C24" s="113"/>
      <c r="D24" s="34"/>
      <c r="E24" s="34"/>
      <c r="F24" s="34"/>
      <c r="G24" s="34"/>
      <c r="H24" s="122"/>
      <c r="I24" s="22"/>
      <c r="J24" s="21"/>
    </row>
    <row r="25" spans="1:13" ht="15.75" x14ac:dyDescent="0.25">
      <c r="A25" s="30" t="s">
        <v>51</v>
      </c>
      <c r="B25" s="30"/>
      <c r="C25" s="116">
        <f t="shared" ref="C25:H25" si="4">C23-C22</f>
        <v>42900.05</v>
      </c>
      <c r="D25" s="21">
        <f t="shared" si="4"/>
        <v>7409.82</v>
      </c>
      <c r="E25" s="21">
        <f t="shared" si="4"/>
        <v>11982.460000000001</v>
      </c>
      <c r="F25" s="21">
        <f t="shared" si="4"/>
        <v>13327.460000000001</v>
      </c>
      <c r="G25" s="21">
        <f t="shared" si="4"/>
        <v>15998.82</v>
      </c>
      <c r="H25" s="120">
        <f t="shared" si="4"/>
        <v>15998.82</v>
      </c>
      <c r="I25" s="22">
        <f t="shared" si="1"/>
        <v>0.37293243247968239</v>
      </c>
      <c r="J25" s="21">
        <f t="shared" si="2"/>
        <v>26901.230000000003</v>
      </c>
    </row>
    <row r="26" spans="1:13" ht="15.75" x14ac:dyDescent="0.25">
      <c r="A26" s="30" t="s">
        <v>194</v>
      </c>
      <c r="B26" s="30"/>
      <c r="C26" s="117">
        <f t="shared" ref="C26:H26" si="5">SUM(C25-C17-C18-C19-C20-C21)</f>
        <v>17850</v>
      </c>
      <c r="D26" s="124">
        <f t="shared" si="5"/>
        <v>7132.82</v>
      </c>
      <c r="E26" s="124">
        <f t="shared" si="5"/>
        <v>11442.26</v>
      </c>
      <c r="F26" s="124">
        <f t="shared" si="5"/>
        <v>12787.26</v>
      </c>
      <c r="G26" s="124">
        <f t="shared" si="5"/>
        <v>15213.76</v>
      </c>
      <c r="H26" s="123">
        <f t="shared" si="5"/>
        <v>15213.76</v>
      </c>
      <c r="I26" s="115">
        <f t="shared" si="1"/>
        <v>0.85231148459383754</v>
      </c>
      <c r="J26" s="114">
        <f t="shared" si="2"/>
        <v>2636.24</v>
      </c>
    </row>
    <row r="27" spans="1:13" ht="15.75" x14ac:dyDescent="0.25">
      <c r="A27" s="27"/>
      <c r="B27" s="27"/>
      <c r="C27" s="31"/>
      <c r="D27" s="31"/>
      <c r="E27" s="31"/>
      <c r="F27" s="31"/>
      <c r="G27" s="31"/>
      <c r="H27" s="31"/>
      <c r="I27" s="23"/>
      <c r="J27" s="31"/>
    </row>
    <row r="28" spans="1:13" ht="15.75" x14ac:dyDescent="0.25">
      <c r="A28" s="30" t="s">
        <v>52</v>
      </c>
      <c r="B28" s="27"/>
      <c r="C28" s="31"/>
      <c r="D28" s="31"/>
      <c r="E28" s="31"/>
      <c r="F28" s="31"/>
      <c r="G28" s="31"/>
      <c r="H28" s="31"/>
      <c r="I28" s="23"/>
      <c r="J28" s="31"/>
    </row>
    <row r="29" spans="1:13" ht="16.5" thickBot="1" x14ac:dyDescent="0.3">
      <c r="A29" s="27"/>
      <c r="B29" s="27"/>
      <c r="C29" s="36"/>
      <c r="D29" s="36"/>
      <c r="E29" s="36"/>
      <c r="F29" s="36"/>
      <c r="G29" s="36"/>
      <c r="H29" s="36"/>
      <c r="I29" s="37" t="s">
        <v>53</v>
      </c>
      <c r="J29" s="36"/>
    </row>
    <row r="30" spans="1:13" ht="16.5" thickTop="1" x14ac:dyDescent="0.25">
      <c r="A30" s="99" t="s">
        <v>16</v>
      </c>
      <c r="B30" s="99"/>
      <c r="C30" s="38">
        <v>18500</v>
      </c>
      <c r="D30" s="39">
        <f>9250+9250</f>
        <v>18500</v>
      </c>
      <c r="E30" s="39">
        <v>18500</v>
      </c>
      <c r="F30" s="39">
        <v>18500</v>
      </c>
      <c r="G30" s="39">
        <v>18500</v>
      </c>
      <c r="H30" s="39">
        <f>G30</f>
        <v>18500</v>
      </c>
      <c r="I30" s="22">
        <f>SUM(H30/C30)</f>
        <v>1</v>
      </c>
      <c r="J30" s="21">
        <f>SUM(H30-C30)</f>
        <v>0</v>
      </c>
    </row>
    <row r="31" spans="1:13" ht="15.75" x14ac:dyDescent="0.25">
      <c r="A31" s="99" t="s">
        <v>220</v>
      </c>
      <c r="B31" s="99"/>
      <c r="C31" s="20">
        <v>182</v>
      </c>
      <c r="D31" s="21">
        <v>1031.3399999999999</v>
      </c>
      <c r="E31" s="21">
        <v>1031.3399999999999</v>
      </c>
      <c r="F31" s="21">
        <v>1031.3399999999999</v>
      </c>
      <c r="G31" s="21">
        <f>1031.34+181.93</f>
        <v>1213.27</v>
      </c>
      <c r="H31" s="39">
        <f t="shared" ref="H31:H37" si="6">G31</f>
        <v>1213.27</v>
      </c>
      <c r="I31" s="22">
        <f>SUM(H31/C31)</f>
        <v>6.666318681318681</v>
      </c>
      <c r="J31" s="21">
        <f>SUM(H31-C31)</f>
        <v>1031.27</v>
      </c>
    </row>
    <row r="32" spans="1:13" ht="15.75" x14ac:dyDescent="0.25">
      <c r="A32" s="99" t="s">
        <v>18</v>
      </c>
      <c r="B32" s="99"/>
      <c r="C32" s="20">
        <v>4</v>
      </c>
      <c r="D32" s="21">
        <v>0</v>
      </c>
      <c r="E32" s="21">
        <v>1.93</v>
      </c>
      <c r="F32" s="21">
        <v>1.93</v>
      </c>
      <c r="G32" s="21">
        <f>1.93+5.5</f>
        <v>7.43</v>
      </c>
      <c r="H32" s="39">
        <f t="shared" si="6"/>
        <v>7.43</v>
      </c>
      <c r="I32" s="22">
        <f>SUM(H32/C32)</f>
        <v>1.8574999999999999</v>
      </c>
      <c r="J32" s="21">
        <f>SUM(H32-C32)</f>
        <v>3.4299999999999997</v>
      </c>
    </row>
    <row r="33" spans="1:10" ht="15.75" x14ac:dyDescent="0.25">
      <c r="A33" s="99" t="s">
        <v>54</v>
      </c>
      <c r="B33" s="99"/>
      <c r="C33" s="20">
        <v>300</v>
      </c>
      <c r="D33" s="21">
        <v>0</v>
      </c>
      <c r="E33" s="21">
        <v>265</v>
      </c>
      <c r="F33" s="21">
        <v>265</v>
      </c>
      <c r="G33" s="21">
        <v>265</v>
      </c>
      <c r="H33" s="39">
        <f t="shared" si="6"/>
        <v>265</v>
      </c>
      <c r="I33" s="22">
        <f>SUM(H33/C33)</f>
        <v>0.8833333333333333</v>
      </c>
      <c r="J33" s="21">
        <f t="shared" ref="J33:J40" si="7">SUM(H33-C33)</f>
        <v>-35</v>
      </c>
    </row>
    <row r="34" spans="1:10" ht="15.75" x14ac:dyDescent="0.25">
      <c r="A34" s="99" t="s">
        <v>17</v>
      </c>
      <c r="B34" s="99"/>
      <c r="C34" s="20">
        <v>0</v>
      </c>
      <c r="D34" s="21">
        <v>0</v>
      </c>
      <c r="E34" s="21">
        <v>0</v>
      </c>
      <c r="F34" s="21">
        <v>0</v>
      </c>
      <c r="G34" s="21">
        <v>0</v>
      </c>
      <c r="H34" s="39">
        <f t="shared" si="6"/>
        <v>0</v>
      </c>
      <c r="I34" s="26" t="s">
        <v>48</v>
      </c>
      <c r="J34" s="21">
        <f t="shared" si="7"/>
        <v>0</v>
      </c>
    </row>
    <row r="35" spans="1:10" ht="15.75" x14ac:dyDescent="0.25">
      <c r="A35" s="99" t="s">
        <v>55</v>
      </c>
      <c r="B35" s="99"/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39">
        <f t="shared" si="6"/>
        <v>0</v>
      </c>
      <c r="I35" s="26" t="s">
        <v>48</v>
      </c>
      <c r="J35" s="21">
        <f t="shared" si="7"/>
        <v>0</v>
      </c>
    </row>
    <row r="36" spans="1:10" ht="15.75" x14ac:dyDescent="0.25">
      <c r="A36" s="99" t="s">
        <v>56</v>
      </c>
      <c r="B36" s="99"/>
      <c r="C36" s="20">
        <v>0</v>
      </c>
      <c r="D36" s="21">
        <v>0</v>
      </c>
      <c r="E36" s="21">
        <v>5</v>
      </c>
      <c r="F36" s="21">
        <v>0</v>
      </c>
      <c r="G36" s="21">
        <v>13</v>
      </c>
      <c r="H36" s="39">
        <f t="shared" si="6"/>
        <v>13</v>
      </c>
      <c r="I36" s="26" t="s">
        <v>48</v>
      </c>
      <c r="J36" s="21">
        <f t="shared" si="7"/>
        <v>13</v>
      </c>
    </row>
    <row r="37" spans="1:10" ht="15.75" x14ac:dyDescent="0.25">
      <c r="A37" s="99" t="s">
        <v>57</v>
      </c>
      <c r="B37" s="99"/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39">
        <f t="shared" si="6"/>
        <v>0</v>
      </c>
      <c r="I37" s="26" t="s">
        <v>48</v>
      </c>
      <c r="J37" s="21">
        <f t="shared" si="7"/>
        <v>0</v>
      </c>
    </row>
    <row r="38" spans="1:10" ht="15.75" x14ac:dyDescent="0.25">
      <c r="A38" s="99" t="s">
        <v>58</v>
      </c>
      <c r="B38" s="99"/>
      <c r="C38" s="20">
        <v>29560.13</v>
      </c>
      <c r="D38" s="104">
        <v>29560.13</v>
      </c>
      <c r="E38" s="104">
        <v>29560.13</v>
      </c>
      <c r="F38" s="104">
        <v>29560.13</v>
      </c>
      <c r="G38" s="104">
        <v>29560.13</v>
      </c>
      <c r="H38" s="39">
        <v>29560.13</v>
      </c>
      <c r="I38" s="26" t="s">
        <v>48</v>
      </c>
      <c r="J38" s="21">
        <f t="shared" si="7"/>
        <v>0</v>
      </c>
    </row>
    <row r="39" spans="1:10" ht="16.5" thickBot="1" x14ac:dyDescent="0.3">
      <c r="A39" s="99" t="s">
        <v>59</v>
      </c>
      <c r="B39" s="99"/>
      <c r="C39" s="101">
        <v>1187.32</v>
      </c>
      <c r="D39" s="21">
        <v>1163.94</v>
      </c>
      <c r="E39" s="21">
        <v>1163.94</v>
      </c>
      <c r="F39" s="21">
        <v>1163.94</v>
      </c>
      <c r="G39" s="21">
        <v>1163.94</v>
      </c>
      <c r="H39" s="39">
        <v>1163.94</v>
      </c>
      <c r="I39" s="26" t="s">
        <v>48</v>
      </c>
      <c r="J39" s="129" t="s">
        <v>48</v>
      </c>
    </row>
    <row r="40" spans="1:10" ht="17.25" thickTop="1" thickBot="1" x14ac:dyDescent="0.3">
      <c r="A40" s="100" t="s">
        <v>60</v>
      </c>
      <c r="B40" s="21"/>
      <c r="C40" s="29">
        <f t="shared" ref="C40:H40" si="8">SUM(C30:C39)</f>
        <v>49733.450000000004</v>
      </c>
      <c r="D40" s="29">
        <f t="shared" si="8"/>
        <v>50255.41</v>
      </c>
      <c r="E40" s="29">
        <f t="shared" si="8"/>
        <v>50527.340000000004</v>
      </c>
      <c r="F40" s="29">
        <f t="shared" si="8"/>
        <v>50522.340000000004</v>
      </c>
      <c r="G40" s="29">
        <f t="shared" si="8"/>
        <v>50722.770000000004</v>
      </c>
      <c r="H40" s="29">
        <f t="shared" si="8"/>
        <v>50722.770000000004</v>
      </c>
      <c r="I40" s="22">
        <f>SUM(H40/C40)</f>
        <v>1.0198924466330006</v>
      </c>
      <c r="J40" s="21">
        <f t="shared" si="7"/>
        <v>989.31999999999971</v>
      </c>
    </row>
    <row r="41" spans="1:10" ht="16.5" thickTop="1" x14ac:dyDescent="0.25">
      <c r="A41" s="27"/>
      <c r="B41" s="27"/>
      <c r="C41" s="34"/>
      <c r="D41" s="34"/>
      <c r="E41" s="34"/>
      <c r="F41" s="34"/>
      <c r="G41" s="34"/>
      <c r="H41" s="34"/>
      <c r="I41" s="22"/>
      <c r="J41" s="21"/>
    </row>
    <row r="42" spans="1:10" ht="16.5" thickBot="1" x14ac:dyDescent="0.3">
      <c r="A42" s="100" t="s">
        <v>61</v>
      </c>
      <c r="B42" s="21"/>
      <c r="C42" s="29">
        <f t="shared" ref="C42:H42" si="9">C40-C23</f>
        <v>5833.4000000000015</v>
      </c>
      <c r="D42" s="28">
        <f t="shared" si="9"/>
        <v>42326.390000000007</v>
      </c>
      <c r="E42" s="29">
        <f t="shared" si="9"/>
        <v>37638.210000000006</v>
      </c>
      <c r="F42" s="29">
        <f t="shared" si="9"/>
        <v>36283.4</v>
      </c>
      <c r="G42" s="29">
        <f t="shared" si="9"/>
        <v>33703.11</v>
      </c>
      <c r="H42" s="28">
        <f t="shared" si="9"/>
        <v>33703.11</v>
      </c>
      <c r="I42" s="22">
        <f>SUM(H42/C42)</f>
        <v>5.7776099701717678</v>
      </c>
      <c r="J42" s="21">
        <f>SUM(H42-C42)</f>
        <v>27869.71</v>
      </c>
    </row>
    <row r="43" spans="1:10" ht="16.5" thickTop="1" x14ac:dyDescent="0.25">
      <c r="A43" s="27"/>
      <c r="B43" s="27"/>
      <c r="C43" s="31"/>
      <c r="D43" s="31"/>
      <c r="E43" s="31"/>
      <c r="F43" s="31"/>
      <c r="G43" s="31"/>
      <c r="H43" s="31"/>
      <c r="I43" s="31"/>
      <c r="J43" s="31"/>
    </row>
    <row r="44" spans="1:10" ht="15.75" x14ac:dyDescent="0.25">
      <c r="A44" s="27"/>
      <c r="B44" s="27"/>
      <c r="C44" s="31"/>
      <c r="D44" s="31"/>
      <c r="E44" s="31"/>
      <c r="F44" s="31"/>
      <c r="G44" s="31"/>
      <c r="H44" s="31"/>
      <c r="I44" s="31"/>
      <c r="J44" s="31"/>
    </row>
    <row r="45" spans="1:10" ht="15.75" x14ac:dyDescent="0.25">
      <c r="A45" s="40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5.75" x14ac:dyDescent="0.25">
      <c r="A46" s="14"/>
      <c r="C46" s="31"/>
      <c r="D46" s="31"/>
      <c r="E46" s="31"/>
      <c r="F46" s="31"/>
      <c r="G46" s="31"/>
      <c r="H46" s="31"/>
      <c r="I46" s="31"/>
      <c r="J46" s="31"/>
    </row>
    <row r="47" spans="1:10" ht="15.75" x14ac:dyDescent="0.25">
      <c r="A47" s="30"/>
      <c r="B47" s="31"/>
      <c r="C47" s="41"/>
      <c r="D47" s="31"/>
      <c r="E47" s="31"/>
      <c r="F47" s="42"/>
      <c r="G47" s="42"/>
      <c r="H47" s="42"/>
      <c r="I47" s="43"/>
      <c r="J47" s="43"/>
    </row>
    <row r="48" spans="1:10" ht="15.75" x14ac:dyDescent="0.25">
      <c r="A48" s="30"/>
      <c r="B48" s="13"/>
      <c r="C48" s="31"/>
      <c r="D48" s="31"/>
      <c r="E48" s="31"/>
      <c r="F48" s="31"/>
      <c r="G48" s="31"/>
      <c r="H48" s="31"/>
      <c r="I48" s="31"/>
      <c r="J48" s="31"/>
    </row>
    <row r="49" spans="1:10" ht="15.75" x14ac:dyDescent="0.25">
      <c r="A49" s="13"/>
      <c r="B49" s="13"/>
      <c r="C49" s="44"/>
      <c r="D49" s="44"/>
      <c r="E49" s="44"/>
      <c r="F49" s="44"/>
      <c r="G49" s="44"/>
      <c r="H49" s="44"/>
      <c r="I49" s="44"/>
      <c r="J49" s="44"/>
    </row>
  </sheetData>
  <pageMargins left="0.7" right="0.7" top="0.75" bottom="0.75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opLeftCell="C5" workbookViewId="0">
      <selection activeCell="K26" sqref="K26"/>
    </sheetView>
  </sheetViews>
  <sheetFormatPr defaultRowHeight="15" x14ac:dyDescent="0.25"/>
  <cols>
    <col min="2" max="2" width="40.28515625" customWidth="1"/>
    <col min="3" max="3" width="18.85546875" customWidth="1"/>
    <col min="4" max="5" width="21.5703125" bestFit="1" customWidth="1"/>
    <col min="6" max="7" width="20.85546875" bestFit="1" customWidth="1"/>
    <col min="8" max="8" width="19" bestFit="1" customWidth="1"/>
    <col min="9" max="9" width="22.5703125" customWidth="1"/>
    <col min="10" max="10" width="14.42578125" customWidth="1"/>
    <col min="14" max="14" width="13" bestFit="1" customWidth="1"/>
    <col min="254" max="254" width="29.7109375" customWidth="1"/>
    <col min="255" max="255" width="18.85546875" customWidth="1"/>
    <col min="256" max="256" width="21.140625" customWidth="1"/>
    <col min="257" max="257" width="24.85546875" bestFit="1" customWidth="1"/>
    <col min="259" max="259" width="18.85546875" customWidth="1"/>
    <col min="260" max="261" width="21.5703125" bestFit="1" customWidth="1"/>
    <col min="262" max="263" width="20.85546875" bestFit="1" customWidth="1"/>
    <col min="264" max="264" width="19" bestFit="1" customWidth="1"/>
    <col min="265" max="265" width="22.5703125" customWidth="1"/>
    <col min="266" max="266" width="14.42578125" customWidth="1"/>
    <col min="510" max="510" width="29.7109375" customWidth="1"/>
    <col min="511" max="511" width="18.85546875" customWidth="1"/>
    <col min="512" max="512" width="21.140625" customWidth="1"/>
    <col min="513" max="513" width="24.85546875" bestFit="1" customWidth="1"/>
    <col min="515" max="515" width="18.85546875" customWidth="1"/>
    <col min="516" max="517" width="21.5703125" bestFit="1" customWidth="1"/>
    <col min="518" max="519" width="20.85546875" bestFit="1" customWidth="1"/>
    <col min="520" max="520" width="19" bestFit="1" customWidth="1"/>
    <col min="521" max="521" width="22.5703125" customWidth="1"/>
    <col min="522" max="522" width="14.42578125" customWidth="1"/>
    <col min="766" max="766" width="29.7109375" customWidth="1"/>
    <col min="767" max="767" width="18.85546875" customWidth="1"/>
    <col min="768" max="768" width="21.140625" customWidth="1"/>
    <col min="769" max="769" width="24.85546875" bestFit="1" customWidth="1"/>
    <col min="771" max="771" width="18.85546875" customWidth="1"/>
    <col min="772" max="773" width="21.5703125" bestFit="1" customWidth="1"/>
    <col min="774" max="775" width="20.85546875" bestFit="1" customWidth="1"/>
    <col min="776" max="776" width="19" bestFit="1" customWidth="1"/>
    <col min="777" max="777" width="22.5703125" customWidth="1"/>
    <col min="778" max="778" width="14.42578125" customWidth="1"/>
    <col min="1022" max="1022" width="29.7109375" customWidth="1"/>
    <col min="1023" max="1023" width="18.85546875" customWidth="1"/>
    <col min="1024" max="1024" width="21.140625" customWidth="1"/>
    <col min="1025" max="1025" width="24.85546875" bestFit="1" customWidth="1"/>
    <col min="1027" max="1027" width="18.85546875" customWidth="1"/>
    <col min="1028" max="1029" width="21.5703125" bestFit="1" customWidth="1"/>
    <col min="1030" max="1031" width="20.85546875" bestFit="1" customWidth="1"/>
    <col min="1032" max="1032" width="19" bestFit="1" customWidth="1"/>
    <col min="1033" max="1033" width="22.5703125" customWidth="1"/>
    <col min="1034" max="1034" width="14.42578125" customWidth="1"/>
    <col min="1278" max="1278" width="29.7109375" customWidth="1"/>
    <col min="1279" max="1279" width="18.85546875" customWidth="1"/>
    <col min="1280" max="1280" width="21.140625" customWidth="1"/>
    <col min="1281" max="1281" width="24.85546875" bestFit="1" customWidth="1"/>
    <col min="1283" max="1283" width="18.85546875" customWidth="1"/>
    <col min="1284" max="1285" width="21.5703125" bestFit="1" customWidth="1"/>
    <col min="1286" max="1287" width="20.85546875" bestFit="1" customWidth="1"/>
    <col min="1288" max="1288" width="19" bestFit="1" customWidth="1"/>
    <col min="1289" max="1289" width="22.5703125" customWidth="1"/>
    <col min="1290" max="1290" width="14.42578125" customWidth="1"/>
    <col min="1534" max="1534" width="29.7109375" customWidth="1"/>
    <col min="1535" max="1535" width="18.85546875" customWidth="1"/>
    <col min="1536" max="1536" width="21.140625" customWidth="1"/>
    <col min="1537" max="1537" width="24.85546875" bestFit="1" customWidth="1"/>
    <col min="1539" max="1539" width="18.85546875" customWidth="1"/>
    <col min="1540" max="1541" width="21.5703125" bestFit="1" customWidth="1"/>
    <col min="1542" max="1543" width="20.85546875" bestFit="1" customWidth="1"/>
    <col min="1544" max="1544" width="19" bestFit="1" customWidth="1"/>
    <col min="1545" max="1545" width="22.5703125" customWidth="1"/>
    <col min="1546" max="1546" width="14.42578125" customWidth="1"/>
    <col min="1790" max="1790" width="29.7109375" customWidth="1"/>
    <col min="1791" max="1791" width="18.85546875" customWidth="1"/>
    <col min="1792" max="1792" width="21.140625" customWidth="1"/>
    <col min="1793" max="1793" width="24.85546875" bestFit="1" customWidth="1"/>
    <col min="1795" max="1795" width="18.85546875" customWidth="1"/>
    <col min="1796" max="1797" width="21.5703125" bestFit="1" customWidth="1"/>
    <col min="1798" max="1799" width="20.85546875" bestFit="1" customWidth="1"/>
    <col min="1800" max="1800" width="19" bestFit="1" customWidth="1"/>
    <col min="1801" max="1801" width="22.5703125" customWidth="1"/>
    <col min="1802" max="1802" width="14.42578125" customWidth="1"/>
    <col min="2046" max="2046" width="29.7109375" customWidth="1"/>
    <col min="2047" max="2047" width="18.85546875" customWidth="1"/>
    <col min="2048" max="2048" width="21.140625" customWidth="1"/>
    <col min="2049" max="2049" width="24.85546875" bestFit="1" customWidth="1"/>
    <col min="2051" max="2051" width="18.85546875" customWidth="1"/>
    <col min="2052" max="2053" width="21.5703125" bestFit="1" customWidth="1"/>
    <col min="2054" max="2055" width="20.85546875" bestFit="1" customWidth="1"/>
    <col min="2056" max="2056" width="19" bestFit="1" customWidth="1"/>
    <col min="2057" max="2057" width="22.5703125" customWidth="1"/>
    <col min="2058" max="2058" width="14.42578125" customWidth="1"/>
    <col min="2302" max="2302" width="29.7109375" customWidth="1"/>
    <col min="2303" max="2303" width="18.85546875" customWidth="1"/>
    <col min="2304" max="2304" width="21.140625" customWidth="1"/>
    <col min="2305" max="2305" width="24.85546875" bestFit="1" customWidth="1"/>
    <col min="2307" max="2307" width="18.85546875" customWidth="1"/>
    <col min="2308" max="2309" width="21.5703125" bestFit="1" customWidth="1"/>
    <col min="2310" max="2311" width="20.85546875" bestFit="1" customWidth="1"/>
    <col min="2312" max="2312" width="19" bestFit="1" customWidth="1"/>
    <col min="2313" max="2313" width="22.5703125" customWidth="1"/>
    <col min="2314" max="2314" width="14.42578125" customWidth="1"/>
    <col min="2558" max="2558" width="29.7109375" customWidth="1"/>
    <col min="2559" max="2559" width="18.85546875" customWidth="1"/>
    <col min="2560" max="2560" width="21.140625" customWidth="1"/>
    <col min="2561" max="2561" width="24.85546875" bestFit="1" customWidth="1"/>
    <col min="2563" max="2563" width="18.85546875" customWidth="1"/>
    <col min="2564" max="2565" width="21.5703125" bestFit="1" customWidth="1"/>
    <col min="2566" max="2567" width="20.85546875" bestFit="1" customWidth="1"/>
    <col min="2568" max="2568" width="19" bestFit="1" customWidth="1"/>
    <col min="2569" max="2569" width="22.5703125" customWidth="1"/>
    <col min="2570" max="2570" width="14.42578125" customWidth="1"/>
    <col min="2814" max="2814" width="29.7109375" customWidth="1"/>
    <col min="2815" max="2815" width="18.85546875" customWidth="1"/>
    <col min="2816" max="2816" width="21.140625" customWidth="1"/>
    <col min="2817" max="2817" width="24.85546875" bestFit="1" customWidth="1"/>
    <col min="2819" max="2819" width="18.85546875" customWidth="1"/>
    <col min="2820" max="2821" width="21.5703125" bestFit="1" customWidth="1"/>
    <col min="2822" max="2823" width="20.85546875" bestFit="1" customWidth="1"/>
    <col min="2824" max="2824" width="19" bestFit="1" customWidth="1"/>
    <col min="2825" max="2825" width="22.5703125" customWidth="1"/>
    <col min="2826" max="2826" width="14.42578125" customWidth="1"/>
    <col min="3070" max="3070" width="29.7109375" customWidth="1"/>
    <col min="3071" max="3071" width="18.85546875" customWidth="1"/>
    <col min="3072" max="3072" width="21.140625" customWidth="1"/>
    <col min="3073" max="3073" width="24.85546875" bestFit="1" customWidth="1"/>
    <col min="3075" max="3075" width="18.85546875" customWidth="1"/>
    <col min="3076" max="3077" width="21.5703125" bestFit="1" customWidth="1"/>
    <col min="3078" max="3079" width="20.85546875" bestFit="1" customWidth="1"/>
    <col min="3080" max="3080" width="19" bestFit="1" customWidth="1"/>
    <col min="3081" max="3081" width="22.5703125" customWidth="1"/>
    <col min="3082" max="3082" width="14.42578125" customWidth="1"/>
    <col min="3326" max="3326" width="29.7109375" customWidth="1"/>
    <col min="3327" max="3327" width="18.85546875" customWidth="1"/>
    <col min="3328" max="3328" width="21.140625" customWidth="1"/>
    <col min="3329" max="3329" width="24.85546875" bestFit="1" customWidth="1"/>
    <col min="3331" max="3331" width="18.85546875" customWidth="1"/>
    <col min="3332" max="3333" width="21.5703125" bestFit="1" customWidth="1"/>
    <col min="3334" max="3335" width="20.85546875" bestFit="1" customWidth="1"/>
    <col min="3336" max="3336" width="19" bestFit="1" customWidth="1"/>
    <col min="3337" max="3337" width="22.5703125" customWidth="1"/>
    <col min="3338" max="3338" width="14.42578125" customWidth="1"/>
    <col min="3582" max="3582" width="29.7109375" customWidth="1"/>
    <col min="3583" max="3583" width="18.85546875" customWidth="1"/>
    <col min="3584" max="3584" width="21.140625" customWidth="1"/>
    <col min="3585" max="3585" width="24.85546875" bestFit="1" customWidth="1"/>
    <col min="3587" max="3587" width="18.85546875" customWidth="1"/>
    <col min="3588" max="3589" width="21.5703125" bestFit="1" customWidth="1"/>
    <col min="3590" max="3591" width="20.85546875" bestFit="1" customWidth="1"/>
    <col min="3592" max="3592" width="19" bestFit="1" customWidth="1"/>
    <col min="3593" max="3593" width="22.5703125" customWidth="1"/>
    <col min="3594" max="3594" width="14.42578125" customWidth="1"/>
    <col min="3838" max="3838" width="29.7109375" customWidth="1"/>
    <col min="3839" max="3839" width="18.85546875" customWidth="1"/>
    <col min="3840" max="3840" width="21.140625" customWidth="1"/>
    <col min="3841" max="3841" width="24.85546875" bestFit="1" customWidth="1"/>
    <col min="3843" max="3843" width="18.85546875" customWidth="1"/>
    <col min="3844" max="3845" width="21.5703125" bestFit="1" customWidth="1"/>
    <col min="3846" max="3847" width="20.85546875" bestFit="1" customWidth="1"/>
    <col min="3848" max="3848" width="19" bestFit="1" customWidth="1"/>
    <col min="3849" max="3849" width="22.5703125" customWidth="1"/>
    <col min="3850" max="3850" width="14.42578125" customWidth="1"/>
    <col min="4094" max="4094" width="29.7109375" customWidth="1"/>
    <col min="4095" max="4095" width="18.85546875" customWidth="1"/>
    <col min="4096" max="4096" width="21.140625" customWidth="1"/>
    <col min="4097" max="4097" width="24.85546875" bestFit="1" customWidth="1"/>
    <col min="4099" max="4099" width="18.85546875" customWidth="1"/>
    <col min="4100" max="4101" width="21.5703125" bestFit="1" customWidth="1"/>
    <col min="4102" max="4103" width="20.85546875" bestFit="1" customWidth="1"/>
    <col min="4104" max="4104" width="19" bestFit="1" customWidth="1"/>
    <col min="4105" max="4105" width="22.5703125" customWidth="1"/>
    <col min="4106" max="4106" width="14.42578125" customWidth="1"/>
    <col min="4350" max="4350" width="29.7109375" customWidth="1"/>
    <col min="4351" max="4351" width="18.85546875" customWidth="1"/>
    <col min="4352" max="4352" width="21.140625" customWidth="1"/>
    <col min="4353" max="4353" width="24.85546875" bestFit="1" customWidth="1"/>
    <col min="4355" max="4355" width="18.85546875" customWidth="1"/>
    <col min="4356" max="4357" width="21.5703125" bestFit="1" customWidth="1"/>
    <col min="4358" max="4359" width="20.85546875" bestFit="1" customWidth="1"/>
    <col min="4360" max="4360" width="19" bestFit="1" customWidth="1"/>
    <col min="4361" max="4361" width="22.5703125" customWidth="1"/>
    <col min="4362" max="4362" width="14.42578125" customWidth="1"/>
    <col min="4606" max="4606" width="29.7109375" customWidth="1"/>
    <col min="4607" max="4607" width="18.85546875" customWidth="1"/>
    <col min="4608" max="4608" width="21.140625" customWidth="1"/>
    <col min="4609" max="4609" width="24.85546875" bestFit="1" customWidth="1"/>
    <col min="4611" max="4611" width="18.85546875" customWidth="1"/>
    <col min="4612" max="4613" width="21.5703125" bestFit="1" customWidth="1"/>
    <col min="4614" max="4615" width="20.85546875" bestFit="1" customWidth="1"/>
    <col min="4616" max="4616" width="19" bestFit="1" customWidth="1"/>
    <col min="4617" max="4617" width="22.5703125" customWidth="1"/>
    <col min="4618" max="4618" width="14.42578125" customWidth="1"/>
    <col min="4862" max="4862" width="29.7109375" customWidth="1"/>
    <col min="4863" max="4863" width="18.85546875" customWidth="1"/>
    <col min="4864" max="4864" width="21.140625" customWidth="1"/>
    <col min="4865" max="4865" width="24.85546875" bestFit="1" customWidth="1"/>
    <col min="4867" max="4867" width="18.85546875" customWidth="1"/>
    <col min="4868" max="4869" width="21.5703125" bestFit="1" customWidth="1"/>
    <col min="4870" max="4871" width="20.85546875" bestFit="1" customWidth="1"/>
    <col min="4872" max="4872" width="19" bestFit="1" customWidth="1"/>
    <col min="4873" max="4873" width="22.5703125" customWidth="1"/>
    <col min="4874" max="4874" width="14.42578125" customWidth="1"/>
    <col min="5118" max="5118" width="29.7109375" customWidth="1"/>
    <col min="5119" max="5119" width="18.85546875" customWidth="1"/>
    <col min="5120" max="5120" width="21.140625" customWidth="1"/>
    <col min="5121" max="5121" width="24.85546875" bestFit="1" customWidth="1"/>
    <col min="5123" max="5123" width="18.85546875" customWidth="1"/>
    <col min="5124" max="5125" width="21.5703125" bestFit="1" customWidth="1"/>
    <col min="5126" max="5127" width="20.85546875" bestFit="1" customWidth="1"/>
    <col min="5128" max="5128" width="19" bestFit="1" customWidth="1"/>
    <col min="5129" max="5129" width="22.5703125" customWidth="1"/>
    <col min="5130" max="5130" width="14.42578125" customWidth="1"/>
    <col min="5374" max="5374" width="29.7109375" customWidth="1"/>
    <col min="5375" max="5375" width="18.85546875" customWidth="1"/>
    <col min="5376" max="5376" width="21.140625" customWidth="1"/>
    <col min="5377" max="5377" width="24.85546875" bestFit="1" customWidth="1"/>
    <col min="5379" max="5379" width="18.85546875" customWidth="1"/>
    <col min="5380" max="5381" width="21.5703125" bestFit="1" customWidth="1"/>
    <col min="5382" max="5383" width="20.85546875" bestFit="1" customWidth="1"/>
    <col min="5384" max="5384" width="19" bestFit="1" customWidth="1"/>
    <col min="5385" max="5385" width="22.5703125" customWidth="1"/>
    <col min="5386" max="5386" width="14.42578125" customWidth="1"/>
    <col min="5630" max="5630" width="29.7109375" customWidth="1"/>
    <col min="5631" max="5631" width="18.85546875" customWidth="1"/>
    <col min="5632" max="5632" width="21.140625" customWidth="1"/>
    <col min="5633" max="5633" width="24.85546875" bestFit="1" customWidth="1"/>
    <col min="5635" max="5635" width="18.85546875" customWidth="1"/>
    <col min="5636" max="5637" width="21.5703125" bestFit="1" customWidth="1"/>
    <col min="5638" max="5639" width="20.85546875" bestFit="1" customWidth="1"/>
    <col min="5640" max="5640" width="19" bestFit="1" customWidth="1"/>
    <col min="5641" max="5641" width="22.5703125" customWidth="1"/>
    <col min="5642" max="5642" width="14.42578125" customWidth="1"/>
    <col min="5886" max="5886" width="29.7109375" customWidth="1"/>
    <col min="5887" max="5887" width="18.85546875" customWidth="1"/>
    <col min="5888" max="5888" width="21.140625" customWidth="1"/>
    <col min="5889" max="5889" width="24.85546875" bestFit="1" customWidth="1"/>
    <col min="5891" max="5891" width="18.85546875" customWidth="1"/>
    <col min="5892" max="5893" width="21.5703125" bestFit="1" customWidth="1"/>
    <col min="5894" max="5895" width="20.85546875" bestFit="1" customWidth="1"/>
    <col min="5896" max="5896" width="19" bestFit="1" customWidth="1"/>
    <col min="5897" max="5897" width="22.5703125" customWidth="1"/>
    <col min="5898" max="5898" width="14.42578125" customWidth="1"/>
    <col min="6142" max="6142" width="29.7109375" customWidth="1"/>
    <col min="6143" max="6143" width="18.85546875" customWidth="1"/>
    <col min="6144" max="6144" width="21.140625" customWidth="1"/>
    <col min="6145" max="6145" width="24.85546875" bestFit="1" customWidth="1"/>
    <col min="6147" max="6147" width="18.85546875" customWidth="1"/>
    <col min="6148" max="6149" width="21.5703125" bestFit="1" customWidth="1"/>
    <col min="6150" max="6151" width="20.85546875" bestFit="1" customWidth="1"/>
    <col min="6152" max="6152" width="19" bestFit="1" customWidth="1"/>
    <col min="6153" max="6153" width="22.5703125" customWidth="1"/>
    <col min="6154" max="6154" width="14.42578125" customWidth="1"/>
    <col min="6398" max="6398" width="29.7109375" customWidth="1"/>
    <col min="6399" max="6399" width="18.85546875" customWidth="1"/>
    <col min="6400" max="6400" width="21.140625" customWidth="1"/>
    <col min="6401" max="6401" width="24.85546875" bestFit="1" customWidth="1"/>
    <col min="6403" max="6403" width="18.85546875" customWidth="1"/>
    <col min="6404" max="6405" width="21.5703125" bestFit="1" customWidth="1"/>
    <col min="6406" max="6407" width="20.85546875" bestFit="1" customWidth="1"/>
    <col min="6408" max="6408" width="19" bestFit="1" customWidth="1"/>
    <col min="6409" max="6409" width="22.5703125" customWidth="1"/>
    <col min="6410" max="6410" width="14.42578125" customWidth="1"/>
    <col min="6654" max="6654" width="29.7109375" customWidth="1"/>
    <col min="6655" max="6655" width="18.85546875" customWidth="1"/>
    <col min="6656" max="6656" width="21.140625" customWidth="1"/>
    <col min="6657" max="6657" width="24.85546875" bestFit="1" customWidth="1"/>
    <col min="6659" max="6659" width="18.85546875" customWidth="1"/>
    <col min="6660" max="6661" width="21.5703125" bestFit="1" customWidth="1"/>
    <col min="6662" max="6663" width="20.85546875" bestFit="1" customWidth="1"/>
    <col min="6664" max="6664" width="19" bestFit="1" customWidth="1"/>
    <col min="6665" max="6665" width="22.5703125" customWidth="1"/>
    <col min="6666" max="6666" width="14.42578125" customWidth="1"/>
    <col min="6910" max="6910" width="29.7109375" customWidth="1"/>
    <col min="6911" max="6911" width="18.85546875" customWidth="1"/>
    <col min="6912" max="6912" width="21.140625" customWidth="1"/>
    <col min="6913" max="6913" width="24.85546875" bestFit="1" customWidth="1"/>
    <col min="6915" max="6915" width="18.85546875" customWidth="1"/>
    <col min="6916" max="6917" width="21.5703125" bestFit="1" customWidth="1"/>
    <col min="6918" max="6919" width="20.85546875" bestFit="1" customWidth="1"/>
    <col min="6920" max="6920" width="19" bestFit="1" customWidth="1"/>
    <col min="6921" max="6921" width="22.5703125" customWidth="1"/>
    <col min="6922" max="6922" width="14.42578125" customWidth="1"/>
    <col min="7166" max="7166" width="29.7109375" customWidth="1"/>
    <col min="7167" max="7167" width="18.85546875" customWidth="1"/>
    <col min="7168" max="7168" width="21.140625" customWidth="1"/>
    <col min="7169" max="7169" width="24.85546875" bestFit="1" customWidth="1"/>
    <col min="7171" max="7171" width="18.85546875" customWidth="1"/>
    <col min="7172" max="7173" width="21.5703125" bestFit="1" customWidth="1"/>
    <col min="7174" max="7175" width="20.85546875" bestFit="1" customWidth="1"/>
    <col min="7176" max="7176" width="19" bestFit="1" customWidth="1"/>
    <col min="7177" max="7177" width="22.5703125" customWidth="1"/>
    <col min="7178" max="7178" width="14.42578125" customWidth="1"/>
    <col min="7422" max="7422" width="29.7109375" customWidth="1"/>
    <col min="7423" max="7423" width="18.85546875" customWidth="1"/>
    <col min="7424" max="7424" width="21.140625" customWidth="1"/>
    <col min="7425" max="7425" width="24.85546875" bestFit="1" customWidth="1"/>
    <col min="7427" max="7427" width="18.85546875" customWidth="1"/>
    <col min="7428" max="7429" width="21.5703125" bestFit="1" customWidth="1"/>
    <col min="7430" max="7431" width="20.85546875" bestFit="1" customWidth="1"/>
    <col min="7432" max="7432" width="19" bestFit="1" customWidth="1"/>
    <col min="7433" max="7433" width="22.5703125" customWidth="1"/>
    <col min="7434" max="7434" width="14.42578125" customWidth="1"/>
    <col min="7678" max="7678" width="29.7109375" customWidth="1"/>
    <col min="7679" max="7679" width="18.85546875" customWidth="1"/>
    <col min="7680" max="7680" width="21.140625" customWidth="1"/>
    <col min="7681" max="7681" width="24.85546875" bestFit="1" customWidth="1"/>
    <col min="7683" max="7683" width="18.85546875" customWidth="1"/>
    <col min="7684" max="7685" width="21.5703125" bestFit="1" customWidth="1"/>
    <col min="7686" max="7687" width="20.85546875" bestFit="1" customWidth="1"/>
    <col min="7688" max="7688" width="19" bestFit="1" customWidth="1"/>
    <col min="7689" max="7689" width="22.5703125" customWidth="1"/>
    <col min="7690" max="7690" width="14.42578125" customWidth="1"/>
    <col min="7934" max="7934" width="29.7109375" customWidth="1"/>
    <col min="7935" max="7935" width="18.85546875" customWidth="1"/>
    <col min="7936" max="7936" width="21.140625" customWidth="1"/>
    <col min="7937" max="7937" width="24.85546875" bestFit="1" customWidth="1"/>
    <col min="7939" max="7939" width="18.85546875" customWidth="1"/>
    <col min="7940" max="7941" width="21.5703125" bestFit="1" customWidth="1"/>
    <col min="7942" max="7943" width="20.85546875" bestFit="1" customWidth="1"/>
    <col min="7944" max="7944" width="19" bestFit="1" customWidth="1"/>
    <col min="7945" max="7945" width="22.5703125" customWidth="1"/>
    <col min="7946" max="7946" width="14.42578125" customWidth="1"/>
    <col min="8190" max="8190" width="29.7109375" customWidth="1"/>
    <col min="8191" max="8191" width="18.85546875" customWidth="1"/>
    <col min="8192" max="8192" width="21.140625" customWidth="1"/>
    <col min="8193" max="8193" width="24.85546875" bestFit="1" customWidth="1"/>
    <col min="8195" max="8195" width="18.85546875" customWidth="1"/>
    <col min="8196" max="8197" width="21.5703125" bestFit="1" customWidth="1"/>
    <col min="8198" max="8199" width="20.85546875" bestFit="1" customWidth="1"/>
    <col min="8200" max="8200" width="19" bestFit="1" customWidth="1"/>
    <col min="8201" max="8201" width="22.5703125" customWidth="1"/>
    <col min="8202" max="8202" width="14.42578125" customWidth="1"/>
    <col min="8446" max="8446" width="29.7109375" customWidth="1"/>
    <col min="8447" max="8447" width="18.85546875" customWidth="1"/>
    <col min="8448" max="8448" width="21.140625" customWidth="1"/>
    <col min="8449" max="8449" width="24.85546875" bestFit="1" customWidth="1"/>
    <col min="8451" max="8451" width="18.85546875" customWidth="1"/>
    <col min="8452" max="8453" width="21.5703125" bestFit="1" customWidth="1"/>
    <col min="8454" max="8455" width="20.85546875" bestFit="1" customWidth="1"/>
    <col min="8456" max="8456" width="19" bestFit="1" customWidth="1"/>
    <col min="8457" max="8457" width="22.5703125" customWidth="1"/>
    <col min="8458" max="8458" width="14.42578125" customWidth="1"/>
    <col min="8702" max="8702" width="29.7109375" customWidth="1"/>
    <col min="8703" max="8703" width="18.85546875" customWidth="1"/>
    <col min="8704" max="8704" width="21.140625" customWidth="1"/>
    <col min="8705" max="8705" width="24.85546875" bestFit="1" customWidth="1"/>
    <col min="8707" max="8707" width="18.85546875" customWidth="1"/>
    <col min="8708" max="8709" width="21.5703125" bestFit="1" customWidth="1"/>
    <col min="8710" max="8711" width="20.85546875" bestFit="1" customWidth="1"/>
    <col min="8712" max="8712" width="19" bestFit="1" customWidth="1"/>
    <col min="8713" max="8713" width="22.5703125" customWidth="1"/>
    <col min="8714" max="8714" width="14.42578125" customWidth="1"/>
    <col min="8958" max="8958" width="29.7109375" customWidth="1"/>
    <col min="8959" max="8959" width="18.85546875" customWidth="1"/>
    <col min="8960" max="8960" width="21.140625" customWidth="1"/>
    <col min="8961" max="8961" width="24.85546875" bestFit="1" customWidth="1"/>
    <col min="8963" max="8963" width="18.85546875" customWidth="1"/>
    <col min="8964" max="8965" width="21.5703125" bestFit="1" customWidth="1"/>
    <col min="8966" max="8967" width="20.85546875" bestFit="1" customWidth="1"/>
    <col min="8968" max="8968" width="19" bestFit="1" customWidth="1"/>
    <col min="8969" max="8969" width="22.5703125" customWidth="1"/>
    <col min="8970" max="8970" width="14.42578125" customWidth="1"/>
    <col min="9214" max="9214" width="29.7109375" customWidth="1"/>
    <col min="9215" max="9215" width="18.85546875" customWidth="1"/>
    <col min="9216" max="9216" width="21.140625" customWidth="1"/>
    <col min="9217" max="9217" width="24.85546875" bestFit="1" customWidth="1"/>
    <col min="9219" max="9219" width="18.85546875" customWidth="1"/>
    <col min="9220" max="9221" width="21.5703125" bestFit="1" customWidth="1"/>
    <col min="9222" max="9223" width="20.85546875" bestFit="1" customWidth="1"/>
    <col min="9224" max="9224" width="19" bestFit="1" customWidth="1"/>
    <col min="9225" max="9225" width="22.5703125" customWidth="1"/>
    <col min="9226" max="9226" width="14.42578125" customWidth="1"/>
    <col min="9470" max="9470" width="29.7109375" customWidth="1"/>
    <col min="9471" max="9471" width="18.85546875" customWidth="1"/>
    <col min="9472" max="9472" width="21.140625" customWidth="1"/>
    <col min="9473" max="9473" width="24.85546875" bestFit="1" customWidth="1"/>
    <col min="9475" max="9475" width="18.85546875" customWidth="1"/>
    <col min="9476" max="9477" width="21.5703125" bestFit="1" customWidth="1"/>
    <col min="9478" max="9479" width="20.85546875" bestFit="1" customWidth="1"/>
    <col min="9480" max="9480" width="19" bestFit="1" customWidth="1"/>
    <col min="9481" max="9481" width="22.5703125" customWidth="1"/>
    <col min="9482" max="9482" width="14.42578125" customWidth="1"/>
    <col min="9726" max="9726" width="29.7109375" customWidth="1"/>
    <col min="9727" max="9727" width="18.85546875" customWidth="1"/>
    <col min="9728" max="9728" width="21.140625" customWidth="1"/>
    <col min="9729" max="9729" width="24.85546875" bestFit="1" customWidth="1"/>
    <col min="9731" max="9731" width="18.85546875" customWidth="1"/>
    <col min="9732" max="9733" width="21.5703125" bestFit="1" customWidth="1"/>
    <col min="9734" max="9735" width="20.85546875" bestFit="1" customWidth="1"/>
    <col min="9736" max="9736" width="19" bestFit="1" customWidth="1"/>
    <col min="9737" max="9737" width="22.5703125" customWidth="1"/>
    <col min="9738" max="9738" width="14.42578125" customWidth="1"/>
    <col min="9982" max="9982" width="29.7109375" customWidth="1"/>
    <col min="9983" max="9983" width="18.85546875" customWidth="1"/>
    <col min="9984" max="9984" width="21.140625" customWidth="1"/>
    <col min="9985" max="9985" width="24.85546875" bestFit="1" customWidth="1"/>
    <col min="9987" max="9987" width="18.85546875" customWidth="1"/>
    <col min="9988" max="9989" width="21.5703125" bestFit="1" customWidth="1"/>
    <col min="9990" max="9991" width="20.85546875" bestFit="1" customWidth="1"/>
    <col min="9992" max="9992" width="19" bestFit="1" customWidth="1"/>
    <col min="9993" max="9993" width="22.5703125" customWidth="1"/>
    <col min="9994" max="9994" width="14.42578125" customWidth="1"/>
    <col min="10238" max="10238" width="29.7109375" customWidth="1"/>
    <col min="10239" max="10239" width="18.85546875" customWidth="1"/>
    <col min="10240" max="10240" width="21.140625" customWidth="1"/>
    <col min="10241" max="10241" width="24.85546875" bestFit="1" customWidth="1"/>
    <col min="10243" max="10243" width="18.85546875" customWidth="1"/>
    <col min="10244" max="10245" width="21.5703125" bestFit="1" customWidth="1"/>
    <col min="10246" max="10247" width="20.85546875" bestFit="1" customWidth="1"/>
    <col min="10248" max="10248" width="19" bestFit="1" customWidth="1"/>
    <col min="10249" max="10249" width="22.5703125" customWidth="1"/>
    <col min="10250" max="10250" width="14.42578125" customWidth="1"/>
    <col min="10494" max="10494" width="29.7109375" customWidth="1"/>
    <col min="10495" max="10495" width="18.85546875" customWidth="1"/>
    <col min="10496" max="10496" width="21.140625" customWidth="1"/>
    <col min="10497" max="10497" width="24.85546875" bestFit="1" customWidth="1"/>
    <col min="10499" max="10499" width="18.85546875" customWidth="1"/>
    <col min="10500" max="10501" width="21.5703125" bestFit="1" customWidth="1"/>
    <col min="10502" max="10503" width="20.85546875" bestFit="1" customWidth="1"/>
    <col min="10504" max="10504" width="19" bestFit="1" customWidth="1"/>
    <col min="10505" max="10505" width="22.5703125" customWidth="1"/>
    <col min="10506" max="10506" width="14.42578125" customWidth="1"/>
    <col min="10750" max="10750" width="29.7109375" customWidth="1"/>
    <col min="10751" max="10751" width="18.85546875" customWidth="1"/>
    <col min="10752" max="10752" width="21.140625" customWidth="1"/>
    <col min="10753" max="10753" width="24.85546875" bestFit="1" customWidth="1"/>
    <col min="10755" max="10755" width="18.85546875" customWidth="1"/>
    <col min="10756" max="10757" width="21.5703125" bestFit="1" customWidth="1"/>
    <col min="10758" max="10759" width="20.85546875" bestFit="1" customWidth="1"/>
    <col min="10760" max="10760" width="19" bestFit="1" customWidth="1"/>
    <col min="10761" max="10761" width="22.5703125" customWidth="1"/>
    <col min="10762" max="10762" width="14.42578125" customWidth="1"/>
    <col min="11006" max="11006" width="29.7109375" customWidth="1"/>
    <col min="11007" max="11007" width="18.85546875" customWidth="1"/>
    <col min="11008" max="11008" width="21.140625" customWidth="1"/>
    <col min="11009" max="11009" width="24.85546875" bestFit="1" customWidth="1"/>
    <col min="11011" max="11011" width="18.85546875" customWidth="1"/>
    <col min="11012" max="11013" width="21.5703125" bestFit="1" customWidth="1"/>
    <col min="11014" max="11015" width="20.85546875" bestFit="1" customWidth="1"/>
    <col min="11016" max="11016" width="19" bestFit="1" customWidth="1"/>
    <col min="11017" max="11017" width="22.5703125" customWidth="1"/>
    <col min="11018" max="11018" width="14.42578125" customWidth="1"/>
    <col min="11262" max="11262" width="29.7109375" customWidth="1"/>
    <col min="11263" max="11263" width="18.85546875" customWidth="1"/>
    <col min="11264" max="11264" width="21.140625" customWidth="1"/>
    <col min="11265" max="11265" width="24.85546875" bestFit="1" customWidth="1"/>
    <col min="11267" max="11267" width="18.85546875" customWidth="1"/>
    <col min="11268" max="11269" width="21.5703125" bestFit="1" customWidth="1"/>
    <col min="11270" max="11271" width="20.85546875" bestFit="1" customWidth="1"/>
    <col min="11272" max="11272" width="19" bestFit="1" customWidth="1"/>
    <col min="11273" max="11273" width="22.5703125" customWidth="1"/>
    <col min="11274" max="11274" width="14.42578125" customWidth="1"/>
    <col min="11518" max="11518" width="29.7109375" customWidth="1"/>
    <col min="11519" max="11519" width="18.85546875" customWidth="1"/>
    <col min="11520" max="11520" width="21.140625" customWidth="1"/>
    <col min="11521" max="11521" width="24.85546875" bestFit="1" customWidth="1"/>
    <col min="11523" max="11523" width="18.85546875" customWidth="1"/>
    <col min="11524" max="11525" width="21.5703125" bestFit="1" customWidth="1"/>
    <col min="11526" max="11527" width="20.85546875" bestFit="1" customWidth="1"/>
    <col min="11528" max="11528" width="19" bestFit="1" customWidth="1"/>
    <col min="11529" max="11529" width="22.5703125" customWidth="1"/>
    <col min="11530" max="11530" width="14.42578125" customWidth="1"/>
    <col min="11774" max="11774" width="29.7109375" customWidth="1"/>
    <col min="11775" max="11775" width="18.85546875" customWidth="1"/>
    <col min="11776" max="11776" width="21.140625" customWidth="1"/>
    <col min="11777" max="11777" width="24.85546875" bestFit="1" customWidth="1"/>
    <col min="11779" max="11779" width="18.85546875" customWidth="1"/>
    <col min="11780" max="11781" width="21.5703125" bestFit="1" customWidth="1"/>
    <col min="11782" max="11783" width="20.85546875" bestFit="1" customWidth="1"/>
    <col min="11784" max="11784" width="19" bestFit="1" customWidth="1"/>
    <col min="11785" max="11785" width="22.5703125" customWidth="1"/>
    <col min="11786" max="11786" width="14.42578125" customWidth="1"/>
    <col min="12030" max="12030" width="29.7109375" customWidth="1"/>
    <col min="12031" max="12031" width="18.85546875" customWidth="1"/>
    <col min="12032" max="12032" width="21.140625" customWidth="1"/>
    <col min="12033" max="12033" width="24.85546875" bestFit="1" customWidth="1"/>
    <col min="12035" max="12035" width="18.85546875" customWidth="1"/>
    <col min="12036" max="12037" width="21.5703125" bestFit="1" customWidth="1"/>
    <col min="12038" max="12039" width="20.85546875" bestFit="1" customWidth="1"/>
    <col min="12040" max="12040" width="19" bestFit="1" customWidth="1"/>
    <col min="12041" max="12041" width="22.5703125" customWidth="1"/>
    <col min="12042" max="12042" width="14.42578125" customWidth="1"/>
    <col min="12286" max="12286" width="29.7109375" customWidth="1"/>
    <col min="12287" max="12287" width="18.85546875" customWidth="1"/>
    <col min="12288" max="12288" width="21.140625" customWidth="1"/>
    <col min="12289" max="12289" width="24.85546875" bestFit="1" customWidth="1"/>
    <col min="12291" max="12291" width="18.85546875" customWidth="1"/>
    <col min="12292" max="12293" width="21.5703125" bestFit="1" customWidth="1"/>
    <col min="12294" max="12295" width="20.85546875" bestFit="1" customWidth="1"/>
    <col min="12296" max="12296" width="19" bestFit="1" customWidth="1"/>
    <col min="12297" max="12297" width="22.5703125" customWidth="1"/>
    <col min="12298" max="12298" width="14.42578125" customWidth="1"/>
    <col min="12542" max="12542" width="29.7109375" customWidth="1"/>
    <col min="12543" max="12543" width="18.85546875" customWidth="1"/>
    <col min="12544" max="12544" width="21.140625" customWidth="1"/>
    <col min="12545" max="12545" width="24.85546875" bestFit="1" customWidth="1"/>
    <col min="12547" max="12547" width="18.85546875" customWidth="1"/>
    <col min="12548" max="12549" width="21.5703125" bestFit="1" customWidth="1"/>
    <col min="12550" max="12551" width="20.85546875" bestFit="1" customWidth="1"/>
    <col min="12552" max="12552" width="19" bestFit="1" customWidth="1"/>
    <col min="12553" max="12553" width="22.5703125" customWidth="1"/>
    <col min="12554" max="12554" width="14.42578125" customWidth="1"/>
    <col min="12798" max="12798" width="29.7109375" customWidth="1"/>
    <col min="12799" max="12799" width="18.85546875" customWidth="1"/>
    <col min="12800" max="12800" width="21.140625" customWidth="1"/>
    <col min="12801" max="12801" width="24.85546875" bestFit="1" customWidth="1"/>
    <col min="12803" max="12803" width="18.85546875" customWidth="1"/>
    <col min="12804" max="12805" width="21.5703125" bestFit="1" customWidth="1"/>
    <col min="12806" max="12807" width="20.85546875" bestFit="1" customWidth="1"/>
    <col min="12808" max="12808" width="19" bestFit="1" customWidth="1"/>
    <col min="12809" max="12809" width="22.5703125" customWidth="1"/>
    <col min="12810" max="12810" width="14.42578125" customWidth="1"/>
    <col min="13054" max="13054" width="29.7109375" customWidth="1"/>
    <col min="13055" max="13055" width="18.85546875" customWidth="1"/>
    <col min="13056" max="13056" width="21.140625" customWidth="1"/>
    <col min="13057" max="13057" width="24.85546875" bestFit="1" customWidth="1"/>
    <col min="13059" max="13059" width="18.85546875" customWidth="1"/>
    <col min="13060" max="13061" width="21.5703125" bestFit="1" customWidth="1"/>
    <col min="13062" max="13063" width="20.85546875" bestFit="1" customWidth="1"/>
    <col min="13064" max="13064" width="19" bestFit="1" customWidth="1"/>
    <col min="13065" max="13065" width="22.5703125" customWidth="1"/>
    <col min="13066" max="13066" width="14.42578125" customWidth="1"/>
    <col min="13310" max="13310" width="29.7109375" customWidth="1"/>
    <col min="13311" max="13311" width="18.85546875" customWidth="1"/>
    <col min="13312" max="13312" width="21.140625" customWidth="1"/>
    <col min="13313" max="13313" width="24.85546875" bestFit="1" customWidth="1"/>
    <col min="13315" max="13315" width="18.85546875" customWidth="1"/>
    <col min="13316" max="13317" width="21.5703125" bestFit="1" customWidth="1"/>
    <col min="13318" max="13319" width="20.85546875" bestFit="1" customWidth="1"/>
    <col min="13320" max="13320" width="19" bestFit="1" customWidth="1"/>
    <col min="13321" max="13321" width="22.5703125" customWidth="1"/>
    <col min="13322" max="13322" width="14.42578125" customWidth="1"/>
    <col min="13566" max="13566" width="29.7109375" customWidth="1"/>
    <col min="13567" max="13567" width="18.85546875" customWidth="1"/>
    <col min="13568" max="13568" width="21.140625" customWidth="1"/>
    <col min="13569" max="13569" width="24.85546875" bestFit="1" customWidth="1"/>
    <col min="13571" max="13571" width="18.85546875" customWidth="1"/>
    <col min="13572" max="13573" width="21.5703125" bestFit="1" customWidth="1"/>
    <col min="13574" max="13575" width="20.85546875" bestFit="1" customWidth="1"/>
    <col min="13576" max="13576" width="19" bestFit="1" customWidth="1"/>
    <col min="13577" max="13577" width="22.5703125" customWidth="1"/>
    <col min="13578" max="13578" width="14.42578125" customWidth="1"/>
    <col min="13822" max="13822" width="29.7109375" customWidth="1"/>
    <col min="13823" max="13823" width="18.85546875" customWidth="1"/>
    <col min="13824" max="13824" width="21.140625" customWidth="1"/>
    <col min="13825" max="13825" width="24.85546875" bestFit="1" customWidth="1"/>
    <col min="13827" max="13827" width="18.85546875" customWidth="1"/>
    <col min="13828" max="13829" width="21.5703125" bestFit="1" customWidth="1"/>
    <col min="13830" max="13831" width="20.85546875" bestFit="1" customWidth="1"/>
    <col min="13832" max="13832" width="19" bestFit="1" customWidth="1"/>
    <col min="13833" max="13833" width="22.5703125" customWidth="1"/>
    <col min="13834" max="13834" width="14.42578125" customWidth="1"/>
    <col min="14078" max="14078" width="29.7109375" customWidth="1"/>
    <col min="14079" max="14079" width="18.85546875" customWidth="1"/>
    <col min="14080" max="14080" width="21.140625" customWidth="1"/>
    <col min="14081" max="14081" width="24.85546875" bestFit="1" customWidth="1"/>
    <col min="14083" max="14083" width="18.85546875" customWidth="1"/>
    <col min="14084" max="14085" width="21.5703125" bestFit="1" customWidth="1"/>
    <col min="14086" max="14087" width="20.85546875" bestFit="1" customWidth="1"/>
    <col min="14088" max="14088" width="19" bestFit="1" customWidth="1"/>
    <col min="14089" max="14089" width="22.5703125" customWidth="1"/>
    <col min="14090" max="14090" width="14.42578125" customWidth="1"/>
    <col min="14334" max="14334" width="29.7109375" customWidth="1"/>
    <col min="14335" max="14335" width="18.85546875" customWidth="1"/>
    <col min="14336" max="14336" width="21.140625" customWidth="1"/>
    <col min="14337" max="14337" width="24.85546875" bestFit="1" customWidth="1"/>
    <col min="14339" max="14339" width="18.85546875" customWidth="1"/>
    <col min="14340" max="14341" width="21.5703125" bestFit="1" customWidth="1"/>
    <col min="14342" max="14343" width="20.85546875" bestFit="1" customWidth="1"/>
    <col min="14344" max="14344" width="19" bestFit="1" customWidth="1"/>
    <col min="14345" max="14345" width="22.5703125" customWidth="1"/>
    <col min="14346" max="14346" width="14.42578125" customWidth="1"/>
    <col min="14590" max="14590" width="29.7109375" customWidth="1"/>
    <col min="14591" max="14591" width="18.85546875" customWidth="1"/>
    <col min="14592" max="14592" width="21.140625" customWidth="1"/>
    <col min="14593" max="14593" width="24.85546875" bestFit="1" customWidth="1"/>
    <col min="14595" max="14595" width="18.85546875" customWidth="1"/>
    <col min="14596" max="14597" width="21.5703125" bestFit="1" customWidth="1"/>
    <col min="14598" max="14599" width="20.85546875" bestFit="1" customWidth="1"/>
    <col min="14600" max="14600" width="19" bestFit="1" customWidth="1"/>
    <col min="14601" max="14601" width="22.5703125" customWidth="1"/>
    <col min="14602" max="14602" width="14.42578125" customWidth="1"/>
    <col min="14846" max="14846" width="29.7109375" customWidth="1"/>
    <col min="14847" max="14847" width="18.85546875" customWidth="1"/>
    <col min="14848" max="14848" width="21.140625" customWidth="1"/>
    <col min="14849" max="14849" width="24.85546875" bestFit="1" customWidth="1"/>
    <col min="14851" max="14851" width="18.85546875" customWidth="1"/>
    <col min="14852" max="14853" width="21.5703125" bestFit="1" customWidth="1"/>
    <col min="14854" max="14855" width="20.85546875" bestFit="1" customWidth="1"/>
    <col min="14856" max="14856" width="19" bestFit="1" customWidth="1"/>
    <col min="14857" max="14857" width="22.5703125" customWidth="1"/>
    <col min="14858" max="14858" width="14.42578125" customWidth="1"/>
    <col min="15102" max="15102" width="29.7109375" customWidth="1"/>
    <col min="15103" max="15103" width="18.85546875" customWidth="1"/>
    <col min="15104" max="15104" width="21.140625" customWidth="1"/>
    <col min="15105" max="15105" width="24.85546875" bestFit="1" customWidth="1"/>
    <col min="15107" max="15107" width="18.85546875" customWidth="1"/>
    <col min="15108" max="15109" width="21.5703125" bestFit="1" customWidth="1"/>
    <col min="15110" max="15111" width="20.85546875" bestFit="1" customWidth="1"/>
    <col min="15112" max="15112" width="19" bestFit="1" customWidth="1"/>
    <col min="15113" max="15113" width="22.5703125" customWidth="1"/>
    <col min="15114" max="15114" width="14.42578125" customWidth="1"/>
    <col min="15358" max="15358" width="29.7109375" customWidth="1"/>
    <col min="15359" max="15359" width="18.85546875" customWidth="1"/>
    <col min="15360" max="15360" width="21.140625" customWidth="1"/>
    <col min="15361" max="15361" width="24.85546875" bestFit="1" customWidth="1"/>
    <col min="15363" max="15363" width="18.85546875" customWidth="1"/>
    <col min="15364" max="15365" width="21.5703125" bestFit="1" customWidth="1"/>
    <col min="15366" max="15367" width="20.85546875" bestFit="1" customWidth="1"/>
    <col min="15368" max="15368" width="19" bestFit="1" customWidth="1"/>
    <col min="15369" max="15369" width="22.5703125" customWidth="1"/>
    <col min="15370" max="15370" width="14.42578125" customWidth="1"/>
    <col min="15614" max="15614" width="29.7109375" customWidth="1"/>
    <col min="15615" max="15615" width="18.85546875" customWidth="1"/>
    <col min="15616" max="15616" width="21.140625" customWidth="1"/>
    <col min="15617" max="15617" width="24.85546875" bestFit="1" customWidth="1"/>
    <col min="15619" max="15619" width="18.85546875" customWidth="1"/>
    <col min="15620" max="15621" width="21.5703125" bestFit="1" customWidth="1"/>
    <col min="15622" max="15623" width="20.85546875" bestFit="1" customWidth="1"/>
    <col min="15624" max="15624" width="19" bestFit="1" customWidth="1"/>
    <col min="15625" max="15625" width="22.5703125" customWidth="1"/>
    <col min="15626" max="15626" width="14.42578125" customWidth="1"/>
    <col min="15870" max="15870" width="29.7109375" customWidth="1"/>
    <col min="15871" max="15871" width="18.85546875" customWidth="1"/>
    <col min="15872" max="15872" width="21.140625" customWidth="1"/>
    <col min="15873" max="15873" width="24.85546875" bestFit="1" customWidth="1"/>
    <col min="15875" max="15875" width="18.85546875" customWidth="1"/>
    <col min="15876" max="15877" width="21.5703125" bestFit="1" customWidth="1"/>
    <col min="15878" max="15879" width="20.85546875" bestFit="1" customWidth="1"/>
    <col min="15880" max="15880" width="19" bestFit="1" customWidth="1"/>
    <col min="15881" max="15881" width="22.5703125" customWidth="1"/>
    <col min="15882" max="15882" width="14.42578125" customWidth="1"/>
    <col min="16126" max="16126" width="29.7109375" customWidth="1"/>
    <col min="16127" max="16127" width="18.85546875" customWidth="1"/>
    <col min="16128" max="16128" width="21.140625" customWidth="1"/>
    <col min="16129" max="16129" width="24.85546875" bestFit="1" customWidth="1"/>
    <col min="16131" max="16131" width="18.85546875" customWidth="1"/>
    <col min="16132" max="16133" width="21.5703125" bestFit="1" customWidth="1"/>
    <col min="16134" max="16135" width="20.85546875" bestFit="1" customWidth="1"/>
    <col min="16136" max="16136" width="19" bestFit="1" customWidth="1"/>
    <col min="16137" max="16137" width="22.5703125" customWidth="1"/>
    <col min="16138" max="16138" width="14.42578125" customWidth="1"/>
  </cols>
  <sheetData>
    <row r="1" spans="1:10" ht="20.25" x14ac:dyDescent="0.3">
      <c r="A1" s="12" t="s">
        <v>186</v>
      </c>
      <c r="B1" s="13"/>
      <c r="C1" s="14"/>
      <c r="D1" s="14"/>
      <c r="E1" s="14"/>
      <c r="F1" s="14"/>
      <c r="G1" s="14"/>
      <c r="H1" s="14"/>
      <c r="I1" s="13"/>
      <c r="J1" s="13"/>
    </row>
    <row r="2" spans="1:10" ht="15.75" x14ac:dyDescent="0.25">
      <c r="A2" s="13"/>
      <c r="B2" s="13"/>
      <c r="C2" s="14"/>
      <c r="D2" s="14"/>
      <c r="E2" s="14"/>
      <c r="F2" s="14"/>
      <c r="G2" s="14"/>
      <c r="H2" s="14"/>
      <c r="I2" s="13"/>
      <c r="J2" s="13"/>
    </row>
    <row r="3" spans="1:10" ht="15.75" x14ac:dyDescent="0.25">
      <c r="A3" s="13"/>
      <c r="B3" s="13"/>
      <c r="C3" s="14"/>
      <c r="D3" s="14"/>
      <c r="E3" s="14"/>
      <c r="F3" s="14"/>
      <c r="G3" s="14"/>
      <c r="H3" s="14"/>
      <c r="I3" s="13"/>
      <c r="J3" s="13"/>
    </row>
    <row r="4" spans="1:10" ht="15.75" x14ac:dyDescent="0.25">
      <c r="A4" s="15" t="s">
        <v>33</v>
      </c>
      <c r="B4" s="13"/>
      <c r="C4" s="16" t="s">
        <v>187</v>
      </c>
      <c r="D4" s="16" t="s">
        <v>223</v>
      </c>
      <c r="E4" s="16" t="s">
        <v>188</v>
      </c>
      <c r="F4" s="16" t="s">
        <v>224</v>
      </c>
      <c r="G4" s="16" t="s">
        <v>35</v>
      </c>
      <c r="H4" s="16" t="s">
        <v>36</v>
      </c>
      <c r="I4" s="16" t="s">
        <v>37</v>
      </c>
      <c r="J4" s="16" t="s">
        <v>38</v>
      </c>
    </row>
    <row r="5" spans="1:10" ht="16.5" thickBot="1" x14ac:dyDescent="0.3">
      <c r="A5" s="15"/>
      <c r="B5" s="17"/>
      <c r="C5" s="18"/>
      <c r="D5" s="19"/>
      <c r="E5" s="19"/>
      <c r="F5" s="19"/>
      <c r="G5" s="19"/>
      <c r="H5" s="19"/>
      <c r="I5" s="19"/>
      <c r="J5" s="19"/>
    </row>
    <row r="6" spans="1:10" ht="15.75" x14ac:dyDescent="0.25">
      <c r="A6" s="91" t="s">
        <v>39</v>
      </c>
      <c r="B6" s="91"/>
      <c r="C6" s="20">
        <v>2500</v>
      </c>
      <c r="D6" s="21"/>
      <c r="E6" s="21"/>
      <c r="F6" s="21"/>
      <c r="G6" s="21"/>
      <c r="H6" s="21">
        <f>F6</f>
        <v>0</v>
      </c>
      <c r="I6" s="22">
        <f>SUM(H6/C6)</f>
        <v>0</v>
      </c>
      <c r="J6" s="21">
        <f>SUM(C6-H6)</f>
        <v>2500</v>
      </c>
    </row>
    <row r="7" spans="1:10" ht="15.75" x14ac:dyDescent="0.25">
      <c r="A7" s="92" t="s">
        <v>40</v>
      </c>
      <c r="B7" s="92"/>
      <c r="C7" s="104">
        <v>4500</v>
      </c>
      <c r="D7" s="104"/>
      <c r="E7" s="104"/>
      <c r="F7" s="104"/>
      <c r="G7" s="104"/>
      <c r="H7" s="104">
        <f t="shared" ref="H7:H22" si="0">F7</f>
        <v>0</v>
      </c>
      <c r="I7" s="105">
        <f>SUM(H7/C7)</f>
        <v>0</v>
      </c>
      <c r="J7" s="104">
        <f>SUM(C7-H7)</f>
        <v>4500</v>
      </c>
    </row>
    <row r="8" spans="1:10" ht="15.75" x14ac:dyDescent="0.25">
      <c r="A8" s="93" t="s">
        <v>74</v>
      </c>
      <c r="B8" s="93"/>
      <c r="C8" s="24">
        <v>3000</v>
      </c>
      <c r="D8" s="21"/>
      <c r="E8" s="21"/>
      <c r="F8" s="21"/>
      <c r="G8" s="21"/>
      <c r="H8" s="21">
        <f t="shared" si="0"/>
        <v>0</v>
      </c>
      <c r="I8" s="22">
        <f t="shared" ref="I8:I25" si="1">SUM(H8/C8)</f>
        <v>0</v>
      </c>
      <c r="J8" s="21">
        <f t="shared" ref="J8:J25" si="2">SUM(C8-H8)</f>
        <v>3000</v>
      </c>
    </row>
    <row r="9" spans="1:10" ht="15.75" x14ac:dyDescent="0.25">
      <c r="A9" s="94" t="s">
        <v>41</v>
      </c>
      <c r="B9" s="94"/>
      <c r="C9" s="104">
        <v>600</v>
      </c>
      <c r="D9" s="104"/>
      <c r="E9" s="104"/>
      <c r="F9" s="104"/>
      <c r="G9" s="104"/>
      <c r="H9" s="104">
        <f t="shared" si="0"/>
        <v>0</v>
      </c>
      <c r="I9" s="105">
        <f t="shared" si="1"/>
        <v>0</v>
      </c>
      <c r="J9" s="104">
        <f t="shared" si="2"/>
        <v>600</v>
      </c>
    </row>
    <row r="10" spans="1:10" ht="15.75" x14ac:dyDescent="0.25">
      <c r="A10" s="95" t="s">
        <v>42</v>
      </c>
      <c r="B10" s="95"/>
      <c r="C10" s="24">
        <v>1000</v>
      </c>
      <c r="D10" s="21"/>
      <c r="E10" s="21"/>
      <c r="F10" s="21"/>
      <c r="G10" s="21"/>
      <c r="H10" s="21">
        <f t="shared" si="0"/>
        <v>0</v>
      </c>
      <c r="I10" s="22">
        <f t="shared" si="1"/>
        <v>0</v>
      </c>
      <c r="J10" s="21">
        <f t="shared" si="2"/>
        <v>1000</v>
      </c>
    </row>
    <row r="11" spans="1:10" ht="15.75" x14ac:dyDescent="0.25">
      <c r="A11" s="91" t="s">
        <v>43</v>
      </c>
      <c r="B11" s="91"/>
      <c r="C11" s="24">
        <v>750</v>
      </c>
      <c r="D11" s="21"/>
      <c r="E11" s="21"/>
      <c r="F11" s="21"/>
      <c r="G11" s="21"/>
      <c r="H11" s="21">
        <f t="shared" si="0"/>
        <v>0</v>
      </c>
      <c r="I11" s="22">
        <f t="shared" si="1"/>
        <v>0</v>
      </c>
      <c r="J11" s="21">
        <f t="shared" si="2"/>
        <v>750</v>
      </c>
    </row>
    <row r="12" spans="1:10" ht="15.75" customHeight="1" x14ac:dyDescent="0.25">
      <c r="A12" s="96" t="s">
        <v>44</v>
      </c>
      <c r="B12" s="97"/>
      <c r="C12" s="25">
        <v>3500</v>
      </c>
      <c r="D12" s="21"/>
      <c r="E12" s="21"/>
      <c r="F12" s="21"/>
      <c r="G12" s="21"/>
      <c r="H12" s="21">
        <f t="shared" si="0"/>
        <v>0</v>
      </c>
      <c r="I12" s="22">
        <f t="shared" si="1"/>
        <v>0</v>
      </c>
      <c r="J12" s="21">
        <f t="shared" si="2"/>
        <v>3500</v>
      </c>
    </row>
    <row r="13" spans="1:10" ht="15.75" x14ac:dyDescent="0.25">
      <c r="A13" s="91" t="s">
        <v>45</v>
      </c>
      <c r="B13" s="91"/>
      <c r="C13" s="21">
        <v>1800</v>
      </c>
      <c r="D13" s="21"/>
      <c r="E13" s="21"/>
      <c r="F13" s="21"/>
      <c r="G13" s="21"/>
      <c r="H13" s="21">
        <f t="shared" si="0"/>
        <v>0</v>
      </c>
      <c r="I13" s="22">
        <f t="shared" si="1"/>
        <v>0</v>
      </c>
      <c r="J13" s="21">
        <f t="shared" si="2"/>
        <v>1800</v>
      </c>
    </row>
    <row r="14" spans="1:10" ht="15.75" x14ac:dyDescent="0.25">
      <c r="A14" s="94" t="s">
        <v>190</v>
      </c>
      <c r="B14" s="94"/>
      <c r="C14" s="21">
        <v>500</v>
      </c>
      <c r="D14" s="21"/>
      <c r="E14" s="21"/>
      <c r="F14" s="21"/>
      <c r="G14" s="21"/>
      <c r="H14" s="21">
        <f t="shared" si="0"/>
        <v>0</v>
      </c>
      <c r="I14" s="22">
        <f t="shared" si="1"/>
        <v>0</v>
      </c>
      <c r="J14" s="21">
        <f t="shared" si="2"/>
        <v>500</v>
      </c>
    </row>
    <row r="15" spans="1:10" ht="15.75" x14ac:dyDescent="0.25">
      <c r="A15" s="91" t="s">
        <v>46</v>
      </c>
      <c r="B15" s="91"/>
      <c r="C15" s="104">
        <v>150</v>
      </c>
      <c r="D15" s="104"/>
      <c r="E15" s="104"/>
      <c r="F15" s="104"/>
      <c r="G15" s="104"/>
      <c r="H15" s="104">
        <f t="shared" si="0"/>
        <v>0</v>
      </c>
      <c r="I15" s="105">
        <f t="shared" si="1"/>
        <v>0</v>
      </c>
      <c r="J15" s="104">
        <f t="shared" si="2"/>
        <v>150</v>
      </c>
    </row>
    <row r="16" spans="1:10" ht="15.75" x14ac:dyDescent="0.25">
      <c r="A16" s="91" t="s">
        <v>189</v>
      </c>
      <c r="B16" s="91"/>
      <c r="C16" s="21">
        <v>150</v>
      </c>
      <c r="D16" s="21"/>
      <c r="E16" s="21"/>
      <c r="F16" s="21"/>
      <c r="G16" s="21"/>
      <c r="H16" s="21">
        <f t="shared" si="0"/>
        <v>0</v>
      </c>
      <c r="I16" s="22">
        <f t="shared" si="1"/>
        <v>0</v>
      </c>
      <c r="J16" s="21">
        <f t="shared" si="2"/>
        <v>150</v>
      </c>
    </row>
    <row r="17" spans="1:11" ht="15.75" x14ac:dyDescent="0.25">
      <c r="A17" s="98" t="s">
        <v>191</v>
      </c>
      <c r="B17" s="98"/>
      <c r="C17" s="21">
        <v>250</v>
      </c>
      <c r="D17" s="21"/>
      <c r="E17" s="21"/>
      <c r="F17" s="21"/>
      <c r="G17" s="21"/>
      <c r="H17" s="21">
        <f t="shared" si="0"/>
        <v>0</v>
      </c>
      <c r="I17" s="22">
        <f t="shared" si="1"/>
        <v>0</v>
      </c>
      <c r="J17" s="21">
        <f t="shared" si="2"/>
        <v>250</v>
      </c>
    </row>
    <row r="18" spans="1:11" ht="15.75" x14ac:dyDescent="0.25">
      <c r="A18" s="98" t="s">
        <v>76</v>
      </c>
      <c r="B18" s="98"/>
      <c r="C18" s="21">
        <v>2798.04</v>
      </c>
      <c r="D18" s="21"/>
      <c r="E18" s="21"/>
      <c r="F18" s="21"/>
      <c r="G18" s="21"/>
      <c r="H18" s="21">
        <f t="shared" si="0"/>
        <v>0</v>
      </c>
      <c r="I18" s="22">
        <f t="shared" si="1"/>
        <v>0</v>
      </c>
      <c r="J18" s="21">
        <f t="shared" si="2"/>
        <v>2798.04</v>
      </c>
    </row>
    <row r="19" spans="1:11" ht="15.75" x14ac:dyDescent="0.25">
      <c r="A19" s="98" t="s">
        <v>77</v>
      </c>
      <c r="B19" s="98"/>
      <c r="C19" s="21">
        <v>505.01</v>
      </c>
      <c r="D19" s="21"/>
      <c r="E19" s="21"/>
      <c r="F19" s="21"/>
      <c r="G19" s="21"/>
      <c r="H19" s="21">
        <f t="shared" si="0"/>
        <v>0</v>
      </c>
      <c r="I19" s="22">
        <f t="shared" si="1"/>
        <v>0</v>
      </c>
      <c r="J19" s="21">
        <f>SUM(C19-H19)</f>
        <v>505.01</v>
      </c>
    </row>
    <row r="20" spans="1:11" ht="15.75" x14ac:dyDescent="0.25">
      <c r="A20" s="98" t="s">
        <v>78</v>
      </c>
      <c r="B20" s="98"/>
      <c r="C20" s="21">
        <v>20400</v>
      </c>
      <c r="D20" s="21"/>
      <c r="E20" s="21"/>
      <c r="F20" s="21"/>
      <c r="G20" s="21"/>
      <c r="H20" s="21">
        <f t="shared" si="0"/>
        <v>0</v>
      </c>
      <c r="I20" s="22">
        <f t="shared" si="1"/>
        <v>0</v>
      </c>
      <c r="J20" s="21">
        <f>SUM(C20-H20)</f>
        <v>20400</v>
      </c>
    </row>
    <row r="21" spans="1:11" ht="15.75" x14ac:dyDescent="0.25">
      <c r="A21" s="98" t="s">
        <v>79</v>
      </c>
      <c r="B21" s="98"/>
      <c r="C21" s="20">
        <v>1000</v>
      </c>
      <c r="D21" s="21"/>
      <c r="E21" s="21"/>
      <c r="F21" s="21"/>
      <c r="G21" s="21"/>
      <c r="H21" s="21">
        <f t="shared" si="0"/>
        <v>0</v>
      </c>
      <c r="I21" s="22">
        <f t="shared" si="1"/>
        <v>0</v>
      </c>
      <c r="J21" s="21">
        <f t="shared" si="2"/>
        <v>1000</v>
      </c>
    </row>
    <row r="22" spans="1:11" ht="16.5" thickBot="1" x14ac:dyDescent="0.3">
      <c r="A22" s="99" t="s">
        <v>49</v>
      </c>
      <c r="B22" s="99"/>
      <c r="C22" s="28">
        <v>1200</v>
      </c>
      <c r="D22" s="29"/>
      <c r="E22" s="29"/>
      <c r="F22" s="29"/>
      <c r="G22" s="29"/>
      <c r="H22" s="21">
        <f t="shared" si="0"/>
        <v>0</v>
      </c>
      <c r="I22" s="22">
        <f t="shared" si="1"/>
        <v>0</v>
      </c>
      <c r="J22" s="21">
        <f t="shared" si="2"/>
        <v>1200</v>
      </c>
    </row>
    <row r="23" spans="1:11" ht="17.25" thickTop="1" thickBot="1" x14ac:dyDescent="0.3">
      <c r="A23" s="100" t="s">
        <v>50</v>
      </c>
      <c r="B23" s="21"/>
      <c r="C23" s="32">
        <f>SUM(C6:C22)</f>
        <v>44603.05</v>
      </c>
      <c r="D23" s="33">
        <f>SUM(D6:D22)</f>
        <v>0</v>
      </c>
      <c r="E23" s="33">
        <f>SUM(E6:E22)</f>
        <v>0</v>
      </c>
      <c r="F23" s="33">
        <f>SUM(F6:F22)</f>
        <v>0</v>
      </c>
      <c r="G23" s="33"/>
      <c r="H23" s="33">
        <f>SUM(H6:H22)</f>
        <v>0</v>
      </c>
      <c r="I23" s="22">
        <f t="shared" si="1"/>
        <v>0</v>
      </c>
      <c r="J23" s="21">
        <f t="shared" si="2"/>
        <v>44603.05</v>
      </c>
    </row>
    <row r="24" spans="1:11" ht="16.5" thickTop="1" x14ac:dyDescent="0.25">
      <c r="A24" s="30"/>
      <c r="B24" s="27"/>
      <c r="C24" s="34"/>
      <c r="D24" s="34"/>
      <c r="E24" s="34"/>
      <c r="F24" s="34"/>
      <c r="G24" s="34"/>
      <c r="H24" s="34"/>
      <c r="I24" s="22"/>
      <c r="J24" s="21"/>
    </row>
    <row r="25" spans="1:11" ht="15.75" x14ac:dyDescent="0.25">
      <c r="A25" s="30" t="s">
        <v>51</v>
      </c>
      <c r="B25" s="30"/>
      <c r="C25" s="21">
        <f>C23-C22</f>
        <v>43403.05</v>
      </c>
      <c r="D25" s="21">
        <f>D23-D22</f>
        <v>0</v>
      </c>
      <c r="E25" s="21">
        <f>E23-E22</f>
        <v>0</v>
      </c>
      <c r="F25" s="21">
        <f>F23-F22</f>
        <v>0</v>
      </c>
      <c r="G25" s="21"/>
      <c r="H25" s="21">
        <f>H23-H22</f>
        <v>0</v>
      </c>
      <c r="I25" s="22">
        <f t="shared" si="1"/>
        <v>0</v>
      </c>
      <c r="J25" s="21">
        <f t="shared" si="2"/>
        <v>43403.05</v>
      </c>
    </row>
    <row r="26" spans="1:11" ht="15.75" x14ac:dyDescent="0.25">
      <c r="A26" s="30" t="s">
        <v>194</v>
      </c>
      <c r="B26" s="30"/>
      <c r="C26" s="106">
        <f>SUM(C25-C16-C18-C19-C20-C21)</f>
        <v>18550</v>
      </c>
      <c r="D26" s="31"/>
      <c r="E26" s="31"/>
      <c r="F26" s="31"/>
      <c r="G26" s="31"/>
      <c r="H26" s="31"/>
      <c r="I26" s="35"/>
      <c r="J26" s="31"/>
      <c r="K26" t="s">
        <v>225</v>
      </c>
    </row>
    <row r="27" spans="1:11" ht="15.75" x14ac:dyDescent="0.25">
      <c r="A27" s="27"/>
      <c r="B27" s="27"/>
      <c r="C27" s="124"/>
      <c r="D27" s="124"/>
      <c r="E27" s="124"/>
      <c r="F27" s="124"/>
      <c r="G27" s="31"/>
      <c r="H27" s="31"/>
      <c r="I27" s="23"/>
      <c r="J27" s="31"/>
    </row>
    <row r="28" spans="1:11" ht="15.75" x14ac:dyDescent="0.25">
      <c r="A28" s="30" t="s">
        <v>52</v>
      </c>
      <c r="B28" s="27"/>
      <c r="C28" s="31"/>
      <c r="D28" s="31"/>
      <c r="E28" s="31"/>
      <c r="F28" s="31"/>
      <c r="G28" s="31"/>
      <c r="H28" s="31"/>
      <c r="I28" s="23"/>
      <c r="J28" s="31"/>
    </row>
    <row r="29" spans="1:11" ht="16.5" thickBot="1" x14ac:dyDescent="0.3">
      <c r="A29" s="27"/>
      <c r="B29" s="27"/>
      <c r="C29" s="36"/>
      <c r="D29" s="36"/>
      <c r="E29" s="36"/>
      <c r="F29" s="36"/>
      <c r="G29" s="36"/>
      <c r="H29" s="36"/>
      <c r="I29" s="37" t="s">
        <v>53</v>
      </c>
      <c r="J29" s="36"/>
    </row>
    <row r="30" spans="1:11" ht="16.5" thickTop="1" x14ac:dyDescent="0.25">
      <c r="A30" s="99" t="s">
        <v>16</v>
      </c>
      <c r="B30" s="99"/>
      <c r="C30" s="38">
        <v>21000</v>
      </c>
      <c r="D30" s="39"/>
      <c r="E30" s="39"/>
      <c r="F30" s="39"/>
      <c r="G30" s="39"/>
      <c r="H30" s="39">
        <f t="shared" ref="H30:H35" si="3">F30</f>
        <v>0</v>
      </c>
      <c r="I30" s="22">
        <f>SUM(H30/C30)</f>
        <v>0</v>
      </c>
      <c r="J30" s="21">
        <f>SUM(H30-C30)</f>
        <v>-21000</v>
      </c>
    </row>
    <row r="31" spans="1:11" ht="15.75" x14ac:dyDescent="0.25">
      <c r="A31" s="99" t="s">
        <v>220</v>
      </c>
      <c r="B31" s="99"/>
      <c r="C31" s="20">
        <v>1000</v>
      </c>
      <c r="D31" s="21"/>
      <c r="E31" s="21"/>
      <c r="F31" s="21"/>
      <c r="G31" s="21"/>
      <c r="H31" s="39">
        <f t="shared" si="3"/>
        <v>0</v>
      </c>
      <c r="I31" s="22">
        <f t="shared" ref="I31:I40" si="4">SUM(H31/C31)</f>
        <v>0</v>
      </c>
      <c r="J31" s="21">
        <f>SUM(H31-C31)</f>
        <v>-1000</v>
      </c>
    </row>
    <row r="32" spans="1:11" ht="15.75" x14ac:dyDescent="0.25">
      <c r="A32" s="99" t="s">
        <v>18</v>
      </c>
      <c r="B32" s="99"/>
      <c r="C32" s="20">
        <v>5</v>
      </c>
      <c r="D32" s="21"/>
      <c r="E32" s="21"/>
      <c r="F32" s="21"/>
      <c r="G32" s="21"/>
      <c r="H32" s="39">
        <f t="shared" si="3"/>
        <v>0</v>
      </c>
      <c r="I32" s="22">
        <f t="shared" si="4"/>
        <v>0</v>
      </c>
      <c r="J32" s="21">
        <f>SUM(H32-C32)</f>
        <v>-5</v>
      </c>
    </row>
    <row r="33" spans="1:10" ht="15.75" x14ac:dyDescent="0.25">
      <c r="A33" s="99" t="s">
        <v>54</v>
      </c>
      <c r="B33" s="99"/>
      <c r="C33" s="20">
        <v>300</v>
      </c>
      <c r="D33" s="21"/>
      <c r="E33" s="21"/>
      <c r="F33" s="21"/>
      <c r="G33" s="21"/>
      <c r="H33" s="39">
        <f t="shared" si="3"/>
        <v>0</v>
      </c>
      <c r="I33" s="22">
        <f t="shared" si="4"/>
        <v>0</v>
      </c>
      <c r="J33" s="21">
        <f t="shared" ref="J33:J40" si="5">SUM(H33-C33)</f>
        <v>-300</v>
      </c>
    </row>
    <row r="34" spans="1:10" ht="15.75" x14ac:dyDescent="0.25">
      <c r="A34" s="99" t="s">
        <v>56</v>
      </c>
      <c r="B34" s="99"/>
      <c r="C34" s="20">
        <v>0</v>
      </c>
      <c r="D34" s="21"/>
      <c r="E34" s="21"/>
      <c r="F34" s="21"/>
      <c r="G34" s="21"/>
      <c r="H34" s="39">
        <f t="shared" si="3"/>
        <v>0</v>
      </c>
      <c r="I34" s="26" t="s">
        <v>48</v>
      </c>
      <c r="J34" s="21">
        <f t="shared" si="5"/>
        <v>0</v>
      </c>
    </row>
    <row r="35" spans="1:10" ht="15.75" x14ac:dyDescent="0.25">
      <c r="A35" s="99" t="s">
        <v>57</v>
      </c>
      <c r="B35" s="99"/>
      <c r="C35" s="20">
        <v>0</v>
      </c>
      <c r="D35" s="21"/>
      <c r="E35" s="21"/>
      <c r="F35" s="21"/>
      <c r="G35" s="21"/>
      <c r="H35" s="39">
        <f t="shared" si="3"/>
        <v>0</v>
      </c>
      <c r="I35" s="26" t="s">
        <v>48</v>
      </c>
      <c r="J35" s="21">
        <f t="shared" si="5"/>
        <v>0</v>
      </c>
    </row>
    <row r="36" spans="1:10" ht="15.75" x14ac:dyDescent="0.25">
      <c r="A36" s="99" t="s">
        <v>193</v>
      </c>
      <c r="B36" s="99"/>
      <c r="C36" s="20">
        <f>29560.13+21167.64-17019.66</f>
        <v>33708.11</v>
      </c>
      <c r="D36" s="89"/>
      <c r="E36" s="89"/>
      <c r="F36" s="89"/>
      <c r="G36" s="89"/>
      <c r="H36" s="39">
        <v>33708.11</v>
      </c>
      <c r="I36" s="26" t="s">
        <v>48</v>
      </c>
      <c r="J36" s="21">
        <f t="shared" si="5"/>
        <v>0</v>
      </c>
    </row>
    <row r="37" spans="1:10" ht="16.5" thickBot="1" x14ac:dyDescent="0.3">
      <c r="A37" s="99" t="s">
        <v>192</v>
      </c>
      <c r="B37" s="99"/>
      <c r="C37" s="101">
        <v>1020.84</v>
      </c>
      <c r="D37" s="21"/>
      <c r="E37" s="21"/>
      <c r="F37" s="21"/>
      <c r="G37" s="21"/>
      <c r="H37" s="39">
        <v>0</v>
      </c>
      <c r="I37" s="26" t="s">
        <v>48</v>
      </c>
      <c r="J37" s="129" t="s">
        <v>48</v>
      </c>
    </row>
    <row r="38" spans="1:10" ht="17.25" thickTop="1" thickBot="1" x14ac:dyDescent="0.3">
      <c r="A38" s="100" t="s">
        <v>60</v>
      </c>
      <c r="B38" s="21"/>
      <c r="C38" s="29">
        <f>SUM(C30:C37)</f>
        <v>57033.95</v>
      </c>
      <c r="D38" s="29">
        <f>SUM(D30:D37)</f>
        <v>0</v>
      </c>
      <c r="E38" s="29">
        <f>SUM(E30:E37)</f>
        <v>0</v>
      </c>
      <c r="F38" s="29">
        <f>SUM(F30:F37)</f>
        <v>0</v>
      </c>
      <c r="G38" s="29"/>
      <c r="H38" s="29">
        <f>SUM(H30:H37)</f>
        <v>33708.11</v>
      </c>
      <c r="I38" s="22">
        <f t="shared" si="4"/>
        <v>0.59101833206362175</v>
      </c>
      <c r="J38" s="21">
        <f t="shared" si="5"/>
        <v>-23325.839999999997</v>
      </c>
    </row>
    <row r="39" spans="1:10" ht="16.5" thickTop="1" x14ac:dyDescent="0.25">
      <c r="A39" s="27"/>
      <c r="B39" s="27"/>
      <c r="C39" s="34"/>
      <c r="D39" s="34"/>
      <c r="E39" s="34"/>
      <c r="F39" s="34"/>
      <c r="G39" s="34"/>
      <c r="H39" s="34"/>
      <c r="I39" s="22"/>
      <c r="J39" s="21"/>
    </row>
    <row r="40" spans="1:10" ht="16.5" thickBot="1" x14ac:dyDescent="0.3">
      <c r="A40" s="100" t="s">
        <v>61</v>
      </c>
      <c r="B40" s="21"/>
      <c r="C40" s="29">
        <f>C38-C23</f>
        <v>12430.899999999994</v>
      </c>
      <c r="D40" s="28">
        <f>D38-D23</f>
        <v>0</v>
      </c>
      <c r="E40" s="29">
        <f>E38-E23</f>
        <v>0</v>
      </c>
      <c r="F40" s="29">
        <f>F38-F23</f>
        <v>0</v>
      </c>
      <c r="G40" s="29"/>
      <c r="H40" s="28">
        <f>H38-H23</f>
        <v>33708.11</v>
      </c>
      <c r="I40" s="22">
        <f t="shared" si="4"/>
        <v>2.7116387389489107</v>
      </c>
      <c r="J40" s="21">
        <f t="shared" si="5"/>
        <v>21277.210000000006</v>
      </c>
    </row>
    <row r="41" spans="1:10" ht="16.5" thickTop="1" x14ac:dyDescent="0.25">
      <c r="A41" s="27"/>
      <c r="B41" s="27"/>
      <c r="C41" s="31"/>
      <c r="D41" s="31"/>
      <c r="E41" s="31"/>
      <c r="F41" s="31"/>
      <c r="G41" s="31"/>
      <c r="H41" s="31"/>
      <c r="I41" s="31"/>
      <c r="J41" s="31"/>
    </row>
    <row r="42" spans="1:10" ht="15.75" x14ac:dyDescent="0.25">
      <c r="A42" s="27"/>
      <c r="B42" s="27"/>
      <c r="C42" s="31"/>
      <c r="D42" s="31"/>
      <c r="E42" s="31"/>
      <c r="F42" s="31"/>
      <c r="G42" s="31"/>
      <c r="H42" s="31"/>
      <c r="I42" s="31"/>
      <c r="J42" s="31"/>
    </row>
    <row r="43" spans="1:10" ht="15.75" x14ac:dyDescent="0.25">
      <c r="A43" s="40"/>
      <c r="B43" s="31"/>
      <c r="C43" s="31"/>
      <c r="D43" s="31"/>
      <c r="E43" s="31"/>
      <c r="F43" s="31"/>
      <c r="G43" s="31"/>
      <c r="H43" s="31"/>
      <c r="I43" s="31"/>
      <c r="J43" s="31"/>
    </row>
    <row r="44" spans="1:10" ht="15.75" x14ac:dyDescent="0.25">
      <c r="A44" s="14"/>
      <c r="C44" s="31"/>
      <c r="D44" s="31"/>
      <c r="E44" s="31"/>
      <c r="F44" s="31"/>
      <c r="G44" s="31"/>
      <c r="H44" s="31"/>
      <c r="I44" s="31"/>
      <c r="J44" s="31"/>
    </row>
    <row r="45" spans="1:10" ht="15.75" x14ac:dyDescent="0.25">
      <c r="A45" s="30"/>
      <c r="B45" s="31"/>
      <c r="C45" s="41"/>
      <c r="D45" s="31"/>
      <c r="E45" s="31"/>
      <c r="F45" s="42"/>
      <c r="G45" s="42"/>
      <c r="H45" s="42"/>
      <c r="I45" s="43"/>
      <c r="J45" s="43"/>
    </row>
    <row r="46" spans="1:10" ht="15.75" x14ac:dyDescent="0.25">
      <c r="A46" s="30"/>
      <c r="B46" s="13"/>
      <c r="C46" s="31"/>
      <c r="D46" s="31"/>
      <c r="E46" s="31"/>
      <c r="F46" s="31"/>
      <c r="G46" s="31"/>
      <c r="H46" s="31"/>
      <c r="I46" s="31"/>
      <c r="J46" s="31"/>
    </row>
    <row r="47" spans="1:10" ht="15.75" x14ac:dyDescent="0.25">
      <c r="A47" s="13"/>
      <c r="B47" s="13"/>
      <c r="C47" s="44"/>
      <c r="D47" s="44"/>
      <c r="E47" s="44"/>
      <c r="F47" s="44"/>
      <c r="G47" s="44"/>
      <c r="H47" s="44"/>
      <c r="I47" s="44"/>
      <c r="J47" s="44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RECEIPTS 2017-18</vt:lpstr>
      <vt:lpstr>PAYMENTS 2017-18</vt:lpstr>
      <vt:lpstr>BUDGET MONITORING</vt:lpstr>
      <vt:lpstr>BUDGET 2018-19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2018-06-18T12:17:28Z</dcterms:modified>
</cp:coreProperties>
</file>